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Share\ps_agentura_ext\SHARE\VO\Zakazky\Zakazky samostatne\Agrokarpaty\Plaveč\"/>
    </mc:Choice>
  </mc:AlternateContent>
  <xr:revisionPtr revIDLastSave="0" documentId="13_ncr:1_{5FE5628D-627B-4AEB-A172-C7791830600F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Rekapitulácia stavby" sheetId="1" r:id="rId1"/>
    <sheet name="ASR - Zateplenie administ..." sheetId="2" r:id="rId2"/>
    <sheet name="Bl - Bleskozvod" sheetId="3" r:id="rId3"/>
    <sheet name="UK - Kotolňa" sheetId="4" r:id="rId4"/>
  </sheets>
  <definedNames>
    <definedName name="_xlnm._FilterDatabase" localSheetId="1" hidden="1">'ASR - Zateplenie administ...'!$C$122:$K$158</definedName>
    <definedName name="_xlnm._FilterDatabase" localSheetId="2" hidden="1">'Bl - Bleskozvod'!$C$121:$K$164</definedName>
    <definedName name="_xlnm._FilterDatabase" localSheetId="3" hidden="1">'UK - Kotolňa'!$C$121:$K$204</definedName>
    <definedName name="_xlnm.Print_Titles" localSheetId="1">'ASR - Zateplenie administ...'!$122:$122</definedName>
    <definedName name="_xlnm.Print_Titles" localSheetId="2">'Bl - Bleskozvod'!$121:$121</definedName>
    <definedName name="_xlnm.Print_Titles" localSheetId="0">'Rekapitulácia stavby'!$92:$92</definedName>
    <definedName name="_xlnm.Print_Titles" localSheetId="3">'UK - Kotolňa'!$121:$121</definedName>
    <definedName name="_xlnm.Print_Area" localSheetId="1">'ASR - Zateplenie administ...'!$C$4:$J$76,'ASR - Zateplenie administ...'!$C$82:$J$104,'ASR - Zateplenie administ...'!$C$110:$K$158</definedName>
    <definedName name="_xlnm.Print_Area" localSheetId="2">'Bl - Bleskozvod'!$C$4:$J$76,'Bl - Bleskozvod'!$C$82:$J$103,'Bl - Bleskozvod'!$C$109:$K$164</definedName>
    <definedName name="_xlnm.Print_Area" localSheetId="0">'Rekapitulácia stavby'!$D$4:$AO$76,'Rekapitulácia stavby'!$C$82:$AQ$98</definedName>
    <definedName name="_xlnm.Print_Area" localSheetId="3">'UK - Kotolňa'!$C$4:$J$76,'UK - Kotolňa'!$C$82:$J$103,'UK - Kotolňa'!$C$109:$K$204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/>
  <c r="J35" i="4"/>
  <c r="AX97" i="1"/>
  <c r="BI204" i="4"/>
  <c r="BH204" i="4"/>
  <c r="BG204" i="4"/>
  <c r="BE204" i="4"/>
  <c r="BK204" i="4"/>
  <c r="J204" i="4" s="1"/>
  <c r="BF204" i="4" s="1"/>
  <c r="BI203" i="4"/>
  <c r="BH203" i="4"/>
  <c r="BG203" i="4"/>
  <c r="BE203" i="4"/>
  <c r="BK203" i="4"/>
  <c r="J203" i="4"/>
  <c r="BF203" i="4" s="1"/>
  <c r="BI202" i="4"/>
  <c r="BH202" i="4"/>
  <c r="BG202" i="4"/>
  <c r="BE202" i="4"/>
  <c r="BK202" i="4"/>
  <c r="J202" i="4"/>
  <c r="BF202" i="4"/>
  <c r="BI201" i="4"/>
  <c r="BH201" i="4"/>
  <c r="BG201" i="4"/>
  <c r="BE201" i="4"/>
  <c r="BK201" i="4"/>
  <c r="J201" i="4" s="1"/>
  <c r="BF201" i="4" s="1"/>
  <c r="BI200" i="4"/>
  <c r="BH200" i="4"/>
  <c r="BG200" i="4"/>
  <c r="BE200" i="4"/>
  <c r="BK200" i="4"/>
  <c r="J200" i="4" s="1"/>
  <c r="BF200" i="4" s="1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/>
  <c r="BI196" i="4"/>
  <c r="BH196" i="4"/>
  <c r="BG196" i="4"/>
  <c r="BE196" i="4"/>
  <c r="T196" i="4"/>
  <c r="R196" i="4"/>
  <c r="P196" i="4"/>
  <c r="BK196" i="4"/>
  <c r="J196" i="4"/>
  <c r="BF196" i="4"/>
  <c r="BI195" i="4"/>
  <c r="BH195" i="4"/>
  <c r="BG195" i="4"/>
  <c r="BE195" i="4"/>
  <c r="T195" i="4"/>
  <c r="R195" i="4"/>
  <c r="P195" i="4"/>
  <c r="BK195" i="4"/>
  <c r="J195" i="4"/>
  <c r="BF195" i="4"/>
  <c r="BI194" i="4"/>
  <c r="BH194" i="4"/>
  <c r="BG194" i="4"/>
  <c r="BE194" i="4"/>
  <c r="T194" i="4"/>
  <c r="R194" i="4"/>
  <c r="P194" i="4"/>
  <c r="BK194" i="4"/>
  <c r="J194" i="4"/>
  <c r="BF194" i="4"/>
  <c r="BI193" i="4"/>
  <c r="BH193" i="4"/>
  <c r="BG193" i="4"/>
  <c r="BE193" i="4"/>
  <c r="T193" i="4"/>
  <c r="R193" i="4"/>
  <c r="P193" i="4"/>
  <c r="BK193" i="4"/>
  <c r="J193" i="4"/>
  <c r="BF193" i="4"/>
  <c r="BI192" i="4"/>
  <c r="BH192" i="4"/>
  <c r="BG192" i="4"/>
  <c r="BE192" i="4"/>
  <c r="T192" i="4"/>
  <c r="R192" i="4"/>
  <c r="P192" i="4"/>
  <c r="BK192" i="4"/>
  <c r="J192" i="4"/>
  <c r="BF192" i="4"/>
  <c r="BI191" i="4"/>
  <c r="BH191" i="4"/>
  <c r="BG191" i="4"/>
  <c r="BE191" i="4"/>
  <c r="T191" i="4"/>
  <c r="R191" i="4"/>
  <c r="P191" i="4"/>
  <c r="BK191" i="4"/>
  <c r="J191" i="4"/>
  <c r="BF191" i="4"/>
  <c r="BI190" i="4"/>
  <c r="BH190" i="4"/>
  <c r="BG190" i="4"/>
  <c r="BE190" i="4"/>
  <c r="T190" i="4"/>
  <c r="R190" i="4"/>
  <c r="P190" i="4"/>
  <c r="BK190" i="4"/>
  <c r="J190" i="4"/>
  <c r="BF190" i="4"/>
  <c r="BI189" i="4"/>
  <c r="BH189" i="4"/>
  <c r="BG189" i="4"/>
  <c r="BE189" i="4"/>
  <c r="T189" i="4"/>
  <c r="R189" i="4"/>
  <c r="P189" i="4"/>
  <c r="BK189" i="4"/>
  <c r="J189" i="4"/>
  <c r="BF189" i="4"/>
  <c r="BI188" i="4"/>
  <c r="BH188" i="4"/>
  <c r="BG188" i="4"/>
  <c r="BE188" i="4"/>
  <c r="T188" i="4"/>
  <c r="R188" i="4"/>
  <c r="P188" i="4"/>
  <c r="BK188" i="4"/>
  <c r="J188" i="4"/>
  <c r="BF188" i="4"/>
  <c r="BI187" i="4"/>
  <c r="BH187" i="4"/>
  <c r="BG187" i="4"/>
  <c r="BE187" i="4"/>
  <c r="T187" i="4"/>
  <c r="R187" i="4"/>
  <c r="P187" i="4"/>
  <c r="BK187" i="4"/>
  <c r="J187" i="4"/>
  <c r="BF187" i="4"/>
  <c r="BI186" i="4"/>
  <c r="BH186" i="4"/>
  <c r="BG186" i="4"/>
  <c r="BE186" i="4"/>
  <c r="T186" i="4"/>
  <c r="R186" i="4"/>
  <c r="P186" i="4"/>
  <c r="BK186" i="4"/>
  <c r="J186" i="4"/>
  <c r="BF186" i="4"/>
  <c r="BI185" i="4"/>
  <c r="BH185" i="4"/>
  <c r="BG185" i="4"/>
  <c r="BE185" i="4"/>
  <c r="T185" i="4"/>
  <c r="R185" i="4"/>
  <c r="P185" i="4"/>
  <c r="BK185" i="4"/>
  <c r="J185" i="4"/>
  <c r="BF185" i="4"/>
  <c r="BI184" i="4"/>
  <c r="BH184" i="4"/>
  <c r="BG184" i="4"/>
  <c r="BE184" i="4"/>
  <c r="T184" i="4"/>
  <c r="R184" i="4"/>
  <c r="P184" i="4"/>
  <c r="BK184" i="4"/>
  <c r="J184" i="4"/>
  <c r="BF184" i="4"/>
  <c r="BI183" i="4"/>
  <c r="BH183" i="4"/>
  <c r="BG183" i="4"/>
  <c r="BE183" i="4"/>
  <c r="T183" i="4"/>
  <c r="R183" i="4"/>
  <c r="P183" i="4"/>
  <c r="BK183" i="4"/>
  <c r="J183" i="4"/>
  <c r="BF183" i="4"/>
  <c r="BI182" i="4"/>
  <c r="BH182" i="4"/>
  <c r="BG182" i="4"/>
  <c r="BE182" i="4"/>
  <c r="T182" i="4"/>
  <c r="R182" i="4"/>
  <c r="P182" i="4"/>
  <c r="BK182" i="4"/>
  <c r="J182" i="4"/>
  <c r="BF182" i="4"/>
  <c r="BI181" i="4"/>
  <c r="BH181" i="4"/>
  <c r="BG181" i="4"/>
  <c r="BE181" i="4"/>
  <c r="T181" i="4"/>
  <c r="R181" i="4"/>
  <c r="P181" i="4"/>
  <c r="BK181" i="4"/>
  <c r="J181" i="4"/>
  <c r="BF181" i="4"/>
  <c r="BI180" i="4"/>
  <c r="BH180" i="4"/>
  <c r="BG180" i="4"/>
  <c r="BE180" i="4"/>
  <c r="T180" i="4"/>
  <c r="R180" i="4"/>
  <c r="P180" i="4"/>
  <c r="BK180" i="4"/>
  <c r="J180" i="4"/>
  <c r="BF180" i="4"/>
  <c r="BI179" i="4"/>
  <c r="BH179" i="4"/>
  <c r="BG179" i="4"/>
  <c r="BE179" i="4"/>
  <c r="T179" i="4"/>
  <c r="R179" i="4"/>
  <c r="P179" i="4"/>
  <c r="BK179" i="4"/>
  <c r="J179" i="4"/>
  <c r="BF179" i="4"/>
  <c r="BI178" i="4"/>
  <c r="BH178" i="4"/>
  <c r="BG178" i="4"/>
  <c r="BE178" i="4"/>
  <c r="T178" i="4"/>
  <c r="R178" i="4"/>
  <c r="P178" i="4"/>
  <c r="BK178" i="4"/>
  <c r="J178" i="4"/>
  <c r="BF178" i="4"/>
  <c r="BI177" i="4"/>
  <c r="BH177" i="4"/>
  <c r="BG177" i="4"/>
  <c r="BE177" i="4"/>
  <c r="T177" i="4"/>
  <c r="R177" i="4"/>
  <c r="P177" i="4"/>
  <c r="BK177" i="4"/>
  <c r="J177" i="4"/>
  <c r="BF177" i="4"/>
  <c r="BI176" i="4"/>
  <c r="BH176" i="4"/>
  <c r="BG176" i="4"/>
  <c r="BE176" i="4"/>
  <c r="T176" i="4"/>
  <c r="R176" i="4"/>
  <c r="P176" i="4"/>
  <c r="BK176" i="4"/>
  <c r="J176" i="4"/>
  <c r="BF176" i="4"/>
  <c r="BI175" i="4"/>
  <c r="BH175" i="4"/>
  <c r="BG175" i="4"/>
  <c r="BE175" i="4"/>
  <c r="T175" i="4"/>
  <c r="R175" i="4"/>
  <c r="P175" i="4"/>
  <c r="BK175" i="4"/>
  <c r="J175" i="4"/>
  <c r="BF175" i="4"/>
  <c r="BI174" i="4"/>
  <c r="BH174" i="4"/>
  <c r="BG174" i="4"/>
  <c r="BE174" i="4"/>
  <c r="T174" i="4"/>
  <c r="R174" i="4"/>
  <c r="P174" i="4"/>
  <c r="BK174" i="4"/>
  <c r="J174" i="4"/>
  <c r="BF174" i="4"/>
  <c r="BI173" i="4"/>
  <c r="BH173" i="4"/>
  <c r="BG173" i="4"/>
  <c r="BE173" i="4"/>
  <c r="T173" i="4"/>
  <c r="R173" i="4"/>
  <c r="P173" i="4"/>
  <c r="BK173" i="4"/>
  <c r="J173" i="4"/>
  <c r="BF173" i="4"/>
  <c r="BI172" i="4"/>
  <c r="BH172" i="4"/>
  <c r="BG172" i="4"/>
  <c r="BE172" i="4"/>
  <c r="T172" i="4"/>
  <c r="R172" i="4"/>
  <c r="P172" i="4"/>
  <c r="BK172" i="4"/>
  <c r="J172" i="4"/>
  <c r="BF172" i="4"/>
  <c r="BI171" i="4"/>
  <c r="BH171" i="4"/>
  <c r="BG171" i="4"/>
  <c r="BE171" i="4"/>
  <c r="T171" i="4"/>
  <c r="R171" i="4"/>
  <c r="P171" i="4"/>
  <c r="BK171" i="4"/>
  <c r="J171" i="4"/>
  <c r="BF171" i="4"/>
  <c r="BI170" i="4"/>
  <c r="BH170" i="4"/>
  <c r="BG170" i="4"/>
  <c r="BE170" i="4"/>
  <c r="T170" i="4"/>
  <c r="R170" i="4"/>
  <c r="P170" i="4"/>
  <c r="BK170" i="4"/>
  <c r="J170" i="4"/>
  <c r="BF170" i="4"/>
  <c r="BI169" i="4"/>
  <c r="BH169" i="4"/>
  <c r="BG169" i="4"/>
  <c r="BE169" i="4"/>
  <c r="T169" i="4"/>
  <c r="R169" i="4"/>
  <c r="P169" i="4"/>
  <c r="BK169" i="4"/>
  <c r="J169" i="4"/>
  <c r="BF169" i="4"/>
  <c r="BI168" i="4"/>
  <c r="BH168" i="4"/>
  <c r="BG168" i="4"/>
  <c r="BE168" i="4"/>
  <c r="T168" i="4"/>
  <c r="R168" i="4"/>
  <c r="P168" i="4"/>
  <c r="BK168" i="4"/>
  <c r="J168" i="4"/>
  <c r="BF168" i="4"/>
  <c r="BI167" i="4"/>
  <c r="BH167" i="4"/>
  <c r="BG167" i="4"/>
  <c r="BE167" i="4"/>
  <c r="T167" i="4"/>
  <c r="R167" i="4"/>
  <c r="P167" i="4"/>
  <c r="BK167" i="4"/>
  <c r="J167" i="4"/>
  <c r="BF167" i="4"/>
  <c r="BI166" i="4"/>
  <c r="BH166" i="4"/>
  <c r="BG166" i="4"/>
  <c r="BE166" i="4"/>
  <c r="T166" i="4"/>
  <c r="R166" i="4"/>
  <c r="P166" i="4"/>
  <c r="BK166" i="4"/>
  <c r="J166" i="4"/>
  <c r="BF166" i="4"/>
  <c r="BI165" i="4"/>
  <c r="BH165" i="4"/>
  <c r="BG165" i="4"/>
  <c r="BE165" i="4"/>
  <c r="T165" i="4"/>
  <c r="R165" i="4"/>
  <c r="P165" i="4"/>
  <c r="BK165" i="4"/>
  <c r="J165" i="4"/>
  <c r="BF165" i="4"/>
  <c r="BI164" i="4"/>
  <c r="BH164" i="4"/>
  <c r="BG164" i="4"/>
  <c r="BE164" i="4"/>
  <c r="T164" i="4"/>
  <c r="R164" i="4"/>
  <c r="P164" i="4"/>
  <c r="BK164" i="4"/>
  <c r="J164" i="4"/>
  <c r="BF164" i="4"/>
  <c r="BI163" i="4"/>
  <c r="BH163" i="4"/>
  <c r="BG163" i="4"/>
  <c r="BE163" i="4"/>
  <c r="T163" i="4"/>
  <c r="R163" i="4"/>
  <c r="P163" i="4"/>
  <c r="BK163" i="4"/>
  <c r="J163" i="4"/>
  <c r="BF163" i="4"/>
  <c r="BI162" i="4"/>
  <c r="BH162" i="4"/>
  <c r="BG162" i="4"/>
  <c r="BE162" i="4"/>
  <c r="T162" i="4"/>
  <c r="R162" i="4"/>
  <c r="P162" i="4"/>
  <c r="BK162" i="4"/>
  <c r="J162" i="4"/>
  <c r="BF162" i="4"/>
  <c r="BI161" i="4"/>
  <c r="BH161" i="4"/>
  <c r="BG161" i="4"/>
  <c r="BE161" i="4"/>
  <c r="T161" i="4"/>
  <c r="R161" i="4"/>
  <c r="P161" i="4"/>
  <c r="BK161" i="4"/>
  <c r="J161" i="4"/>
  <c r="BF161" i="4"/>
  <c r="BI160" i="4"/>
  <c r="BH160" i="4"/>
  <c r="BG160" i="4"/>
  <c r="BE160" i="4"/>
  <c r="T160" i="4"/>
  <c r="R160" i="4"/>
  <c r="P160" i="4"/>
  <c r="BK160" i="4"/>
  <c r="J160" i="4"/>
  <c r="BF160" i="4"/>
  <c r="BI159" i="4"/>
  <c r="BH159" i="4"/>
  <c r="BG159" i="4"/>
  <c r="BE159" i="4"/>
  <c r="T159" i="4"/>
  <c r="R159" i="4"/>
  <c r="P159" i="4"/>
  <c r="BK159" i="4"/>
  <c r="J159" i="4"/>
  <c r="BF159" i="4"/>
  <c r="BI158" i="4"/>
  <c r="BH158" i="4"/>
  <c r="BG158" i="4"/>
  <c r="BE158" i="4"/>
  <c r="T158" i="4"/>
  <c r="R158" i="4"/>
  <c r="P158" i="4"/>
  <c r="BK158" i="4"/>
  <c r="J158" i="4"/>
  <c r="BF158" i="4"/>
  <c r="BI157" i="4"/>
  <c r="BH157" i="4"/>
  <c r="BG157" i="4"/>
  <c r="BE157" i="4"/>
  <c r="T157" i="4"/>
  <c r="R157" i="4"/>
  <c r="P157" i="4"/>
  <c r="BK157" i="4"/>
  <c r="J157" i="4"/>
  <c r="BF157" i="4"/>
  <c r="BI156" i="4"/>
  <c r="BH156" i="4"/>
  <c r="BG156" i="4"/>
  <c r="BE156" i="4"/>
  <c r="T156" i="4"/>
  <c r="R156" i="4"/>
  <c r="P156" i="4"/>
  <c r="BK156" i="4"/>
  <c r="J156" i="4"/>
  <c r="BF156" i="4"/>
  <c r="BI155" i="4"/>
  <c r="BH155" i="4"/>
  <c r="BG155" i="4"/>
  <c r="BE155" i="4"/>
  <c r="T155" i="4"/>
  <c r="T154" i="4"/>
  <c r="R155" i="4"/>
  <c r="R154" i="4"/>
  <c r="P155" i="4"/>
  <c r="P154" i="4"/>
  <c r="BK155" i="4"/>
  <c r="BK154" i="4"/>
  <c r="J154" i="4" s="1"/>
  <c r="J101" i="4" s="1"/>
  <c r="J155" i="4"/>
  <c r="BF155" i="4" s="1"/>
  <c r="BI153" i="4"/>
  <c r="BH153" i="4"/>
  <c r="BG153" i="4"/>
  <c r="BE153" i="4"/>
  <c r="T153" i="4"/>
  <c r="R153" i="4"/>
  <c r="P153" i="4"/>
  <c r="BK153" i="4"/>
  <c r="J153" i="4"/>
  <c r="BF153" i="4"/>
  <c r="BI152" i="4"/>
  <c r="BH152" i="4"/>
  <c r="BG152" i="4"/>
  <c r="BE152" i="4"/>
  <c r="T152" i="4"/>
  <c r="R152" i="4"/>
  <c r="P152" i="4"/>
  <c r="BK152" i="4"/>
  <c r="J152" i="4"/>
  <c r="BF152" i="4"/>
  <c r="BI151" i="4"/>
  <c r="BH151" i="4"/>
  <c r="BG151" i="4"/>
  <c r="BE151" i="4"/>
  <c r="T151" i="4"/>
  <c r="R151" i="4"/>
  <c r="P151" i="4"/>
  <c r="BK151" i="4"/>
  <c r="J151" i="4"/>
  <c r="BF151" i="4"/>
  <c r="BI150" i="4"/>
  <c r="BH150" i="4"/>
  <c r="BG150" i="4"/>
  <c r="BE150" i="4"/>
  <c r="T150" i="4"/>
  <c r="R150" i="4"/>
  <c r="P150" i="4"/>
  <c r="BK150" i="4"/>
  <c r="J150" i="4"/>
  <c r="BF150" i="4"/>
  <c r="BI149" i="4"/>
  <c r="BH149" i="4"/>
  <c r="BG149" i="4"/>
  <c r="BE149" i="4"/>
  <c r="T149" i="4"/>
  <c r="R149" i="4"/>
  <c r="P149" i="4"/>
  <c r="BK149" i="4"/>
  <c r="J149" i="4"/>
  <c r="BF149" i="4"/>
  <c r="BI148" i="4"/>
  <c r="BH148" i="4"/>
  <c r="BG148" i="4"/>
  <c r="BE148" i="4"/>
  <c r="T148" i="4"/>
  <c r="R148" i="4"/>
  <c r="R145" i="4" s="1"/>
  <c r="P148" i="4"/>
  <c r="BK148" i="4"/>
  <c r="J148" i="4"/>
  <c r="BF148" i="4"/>
  <c r="BI147" i="4"/>
  <c r="BH147" i="4"/>
  <c r="BG147" i="4"/>
  <c r="BE147" i="4"/>
  <c r="T147" i="4"/>
  <c r="R147" i="4"/>
  <c r="P147" i="4"/>
  <c r="BK147" i="4"/>
  <c r="BK145" i="4" s="1"/>
  <c r="J145" i="4" s="1"/>
  <c r="J100" i="4" s="1"/>
  <c r="J147" i="4"/>
  <c r="BF147" i="4"/>
  <c r="BI146" i="4"/>
  <c r="BH146" i="4"/>
  <c r="BG146" i="4"/>
  <c r="BE146" i="4"/>
  <c r="T146" i="4"/>
  <c r="T145" i="4"/>
  <c r="R146" i="4"/>
  <c r="P146" i="4"/>
  <c r="P145" i="4"/>
  <c r="BK146" i="4"/>
  <c r="J146" i="4"/>
  <c r="BF146" i="4" s="1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R141" i="4"/>
  <c r="P141" i="4"/>
  <c r="BK141" i="4"/>
  <c r="J141" i="4"/>
  <c r="BF141" i="4"/>
  <c r="BI140" i="4"/>
  <c r="BH140" i="4"/>
  <c r="BG140" i="4"/>
  <c r="BE140" i="4"/>
  <c r="T140" i="4"/>
  <c r="R140" i="4"/>
  <c r="P140" i="4"/>
  <c r="BK140" i="4"/>
  <c r="J140" i="4"/>
  <c r="BF140" i="4"/>
  <c r="BI139" i="4"/>
  <c r="BH139" i="4"/>
  <c r="BG139" i="4"/>
  <c r="BE139" i="4"/>
  <c r="T139" i="4"/>
  <c r="R139" i="4"/>
  <c r="P139" i="4"/>
  <c r="BK139" i="4"/>
  <c r="J139" i="4"/>
  <c r="BF139" i="4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/>
  <c r="BI136" i="4"/>
  <c r="BH136" i="4"/>
  <c r="BG136" i="4"/>
  <c r="BE136" i="4"/>
  <c r="T136" i="4"/>
  <c r="R136" i="4"/>
  <c r="P136" i="4"/>
  <c r="BK136" i="4"/>
  <c r="J136" i="4"/>
  <c r="BF136" i="4"/>
  <c r="BI135" i="4"/>
  <c r="BH135" i="4"/>
  <c r="BG135" i="4"/>
  <c r="BE135" i="4"/>
  <c r="T135" i="4"/>
  <c r="R135" i="4"/>
  <c r="P135" i="4"/>
  <c r="BK135" i="4"/>
  <c r="J135" i="4"/>
  <c r="BF135" i="4"/>
  <c r="BI134" i="4"/>
  <c r="BH134" i="4"/>
  <c r="BG134" i="4"/>
  <c r="BE134" i="4"/>
  <c r="T134" i="4"/>
  <c r="R134" i="4"/>
  <c r="P134" i="4"/>
  <c r="BK134" i="4"/>
  <c r="J134" i="4"/>
  <c r="BF134" i="4"/>
  <c r="BI133" i="4"/>
  <c r="BH133" i="4"/>
  <c r="BG133" i="4"/>
  <c r="BE133" i="4"/>
  <c r="T133" i="4"/>
  <c r="T132" i="4"/>
  <c r="R133" i="4"/>
  <c r="R132" i="4"/>
  <c r="P133" i="4"/>
  <c r="P132" i="4"/>
  <c r="BK133" i="4"/>
  <c r="BK132" i="4"/>
  <c r="J132" i="4" s="1"/>
  <c r="J99" i="4" s="1"/>
  <c r="J133" i="4"/>
  <c r="BF133" i="4" s="1"/>
  <c r="BI131" i="4"/>
  <c r="BH131" i="4"/>
  <c r="BG131" i="4"/>
  <c r="BE131" i="4"/>
  <c r="T131" i="4"/>
  <c r="R131" i="4"/>
  <c r="P131" i="4"/>
  <c r="BK131" i="4"/>
  <c r="J131" i="4"/>
  <c r="BF131" i="4"/>
  <c r="BI130" i="4"/>
  <c r="BH130" i="4"/>
  <c r="BG130" i="4"/>
  <c r="BE130" i="4"/>
  <c r="T130" i="4"/>
  <c r="R130" i="4"/>
  <c r="P130" i="4"/>
  <c r="BK130" i="4"/>
  <c r="J130" i="4"/>
  <c r="BF130" i="4"/>
  <c r="BI129" i="4"/>
  <c r="BH129" i="4"/>
  <c r="BG129" i="4"/>
  <c r="BE129" i="4"/>
  <c r="T129" i="4"/>
  <c r="R129" i="4"/>
  <c r="P129" i="4"/>
  <c r="BK129" i="4"/>
  <c r="J129" i="4"/>
  <c r="BF129" i="4"/>
  <c r="BI128" i="4"/>
  <c r="BH128" i="4"/>
  <c r="BG128" i="4"/>
  <c r="BE128" i="4"/>
  <c r="T128" i="4"/>
  <c r="R128" i="4"/>
  <c r="P128" i="4"/>
  <c r="BK128" i="4"/>
  <c r="J128" i="4"/>
  <c r="BF128" i="4"/>
  <c r="BI127" i="4"/>
  <c r="BH127" i="4"/>
  <c r="BG127" i="4"/>
  <c r="BE127" i="4"/>
  <c r="T127" i="4"/>
  <c r="R127" i="4"/>
  <c r="P127" i="4"/>
  <c r="BK127" i="4"/>
  <c r="J127" i="4"/>
  <c r="BF127" i="4"/>
  <c r="BI126" i="4"/>
  <c r="BH126" i="4"/>
  <c r="BG126" i="4"/>
  <c r="BE126" i="4"/>
  <c r="T126" i="4"/>
  <c r="R126" i="4"/>
  <c r="P126" i="4"/>
  <c r="BK126" i="4"/>
  <c r="J126" i="4"/>
  <c r="BF126" i="4"/>
  <c r="BI125" i="4"/>
  <c r="F37" i="4"/>
  <c r="BD97" i="1" s="1"/>
  <c r="BH125" i="4"/>
  <c r="F36" i="4" s="1"/>
  <c r="BC97" i="1" s="1"/>
  <c r="BG125" i="4"/>
  <c r="F35" i="4"/>
  <c r="BB97" i="1" s="1"/>
  <c r="BE125" i="4"/>
  <c r="F33" i="4" s="1"/>
  <c r="AZ97" i="1" s="1"/>
  <c r="T125" i="4"/>
  <c r="T124" i="4"/>
  <c r="T123" i="4" s="1"/>
  <c r="T122" i="4" s="1"/>
  <c r="R125" i="4"/>
  <c r="R124" i="4"/>
  <c r="R123" i="4" s="1"/>
  <c r="R122" i="4" s="1"/>
  <c r="P125" i="4"/>
  <c r="P124" i="4"/>
  <c r="P123" i="4" s="1"/>
  <c r="P122" i="4" s="1"/>
  <c r="AU97" i="1" s="1"/>
  <c r="BK125" i="4"/>
  <c r="BK124" i="4" s="1"/>
  <c r="J125" i="4"/>
  <c r="BF125" i="4" s="1"/>
  <c r="J119" i="4"/>
  <c r="J118" i="4"/>
  <c r="F118" i="4"/>
  <c r="F116" i="4"/>
  <c r="E114" i="4"/>
  <c r="J92" i="4"/>
  <c r="J91" i="4"/>
  <c r="F91" i="4"/>
  <c r="F89" i="4"/>
  <c r="E87" i="4"/>
  <c r="J18" i="4"/>
  <c r="E18" i="4"/>
  <c r="F92" i="4" s="1"/>
  <c r="F119" i="4"/>
  <c r="J17" i="4"/>
  <c r="J12" i="4"/>
  <c r="J89" i="4" s="1"/>
  <c r="E7" i="4"/>
  <c r="E112" i="4"/>
  <c r="E85" i="4"/>
  <c r="J37" i="3"/>
  <c r="J36" i="3"/>
  <c r="AY96" i="1"/>
  <c r="J35" i="3"/>
  <c r="AX96" i="1" s="1"/>
  <c r="BI164" i="3"/>
  <c r="BH164" i="3"/>
  <c r="BG164" i="3"/>
  <c r="BE164" i="3"/>
  <c r="BK164" i="3"/>
  <c r="J164" i="3"/>
  <c r="BF164" i="3"/>
  <c r="BI163" i="3"/>
  <c r="BH163" i="3"/>
  <c r="BG163" i="3"/>
  <c r="BE163" i="3"/>
  <c r="BK163" i="3"/>
  <c r="J163" i="3"/>
  <c r="BF163" i="3"/>
  <c r="BI162" i="3"/>
  <c r="BH162" i="3"/>
  <c r="BG162" i="3"/>
  <c r="BE162" i="3"/>
  <c r="BK162" i="3"/>
  <c r="J162" i="3" s="1"/>
  <c r="BF162" i="3" s="1"/>
  <c r="BI161" i="3"/>
  <c r="BH161" i="3"/>
  <c r="BG161" i="3"/>
  <c r="BE161" i="3"/>
  <c r="BK161" i="3"/>
  <c r="J161" i="3"/>
  <c r="BF161" i="3" s="1"/>
  <c r="BI160" i="3"/>
  <c r="BH160" i="3"/>
  <c r="BG160" i="3"/>
  <c r="BE160" i="3"/>
  <c r="BK160" i="3"/>
  <c r="J160" i="3" s="1"/>
  <c r="BF160" i="3" s="1"/>
  <c r="BI158" i="3"/>
  <c r="BH158" i="3"/>
  <c r="BG158" i="3"/>
  <c r="BE158" i="3"/>
  <c r="T158" i="3"/>
  <c r="T157" i="3" s="1"/>
  <c r="R158" i="3"/>
  <c r="R157" i="3"/>
  <c r="P158" i="3"/>
  <c r="P157" i="3" s="1"/>
  <c r="BK158" i="3"/>
  <c r="BK157" i="3"/>
  <c r="J157" i="3"/>
  <c r="J101" i="3" s="1"/>
  <c r="J158" i="3"/>
  <c r="BF158" i="3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T128" i="3" s="1"/>
  <c r="T127" i="3" s="1"/>
  <c r="R130" i="3"/>
  <c r="P130" i="3"/>
  <c r="BK130" i="3"/>
  <c r="J130" i="3"/>
  <c r="BF130" i="3" s="1"/>
  <c r="BI129" i="3"/>
  <c r="BH129" i="3"/>
  <c r="BG129" i="3"/>
  <c r="BE129" i="3"/>
  <c r="T129" i="3"/>
  <c r="R129" i="3"/>
  <c r="R128" i="3" s="1"/>
  <c r="R127" i="3" s="1"/>
  <c r="P129" i="3"/>
  <c r="P128" i="3" s="1"/>
  <c r="P127" i="3" s="1"/>
  <c r="BK129" i="3"/>
  <c r="BK128" i="3"/>
  <c r="J128" i="3" s="1"/>
  <c r="J100" i="3" s="1"/>
  <c r="J129" i="3"/>
  <c r="BF129" i="3" s="1"/>
  <c r="BI126" i="3"/>
  <c r="F37" i="3" s="1"/>
  <c r="BD96" i="1" s="1"/>
  <c r="BH126" i="3"/>
  <c r="BG126" i="3"/>
  <c r="BE126" i="3"/>
  <c r="T126" i="3"/>
  <c r="R126" i="3"/>
  <c r="P126" i="3"/>
  <c r="BK126" i="3"/>
  <c r="J126" i="3"/>
  <c r="BF126" i="3" s="1"/>
  <c r="BI125" i="3"/>
  <c r="BH125" i="3"/>
  <c r="F36" i="3" s="1"/>
  <c r="BC96" i="1" s="1"/>
  <c r="BG125" i="3"/>
  <c r="F35" i="3" s="1"/>
  <c r="BB96" i="1" s="1"/>
  <c r="BE125" i="3"/>
  <c r="F33" i="3" s="1"/>
  <c r="AZ96" i="1" s="1"/>
  <c r="J33" i="3"/>
  <c r="AV96" i="1" s="1"/>
  <c r="T125" i="3"/>
  <c r="T124" i="3" s="1"/>
  <c r="T123" i="3" s="1"/>
  <c r="T122" i="3" s="1"/>
  <c r="R125" i="3"/>
  <c r="R124" i="3" s="1"/>
  <c r="R123" i="3" s="1"/>
  <c r="R122" i="3" s="1"/>
  <c r="P125" i="3"/>
  <c r="P124" i="3" s="1"/>
  <c r="P123" i="3" s="1"/>
  <c r="P122" i="3" s="1"/>
  <c r="AU96" i="1" s="1"/>
  <c r="BK125" i="3"/>
  <c r="BK124" i="3" s="1"/>
  <c r="J125" i="3"/>
  <c r="BF125" i="3"/>
  <c r="J119" i="3"/>
  <c r="F118" i="3"/>
  <c r="F116" i="3"/>
  <c r="E114" i="3"/>
  <c r="J92" i="3"/>
  <c r="F91" i="3"/>
  <c r="F89" i="3"/>
  <c r="E87" i="3"/>
  <c r="J21" i="3"/>
  <c r="E21" i="3"/>
  <c r="J118" i="3" s="1"/>
  <c r="J91" i="3"/>
  <c r="J20" i="3"/>
  <c r="J18" i="3"/>
  <c r="E18" i="3"/>
  <c r="F119" i="3"/>
  <c r="F92" i="3"/>
  <c r="J17" i="3"/>
  <c r="J12" i="3"/>
  <c r="J89" i="3" s="1"/>
  <c r="E7" i="3"/>
  <c r="E112" i="3" s="1"/>
  <c r="E85" i="3"/>
  <c r="J37" i="2"/>
  <c r="J36" i="2"/>
  <c r="AY95" i="1" s="1"/>
  <c r="J35" i="2"/>
  <c r="AX95" i="1"/>
  <c r="BI158" i="2"/>
  <c r="BH158" i="2"/>
  <c r="BG158" i="2"/>
  <c r="BE158" i="2"/>
  <c r="BK158" i="2"/>
  <c r="J158" i="2" s="1"/>
  <c r="BF158" i="2" s="1"/>
  <c r="BI157" i="2"/>
  <c r="BH157" i="2"/>
  <c r="BG157" i="2"/>
  <c r="BE157" i="2"/>
  <c r="BK157" i="2"/>
  <c r="J157" i="2" s="1"/>
  <c r="BF157" i="2" s="1"/>
  <c r="BI156" i="2"/>
  <c r="BH156" i="2"/>
  <c r="BG156" i="2"/>
  <c r="BE156" i="2"/>
  <c r="BK156" i="2"/>
  <c r="J156" i="2"/>
  <c r="BF156" i="2" s="1"/>
  <c r="BI155" i="2"/>
  <c r="BH155" i="2"/>
  <c r="BG155" i="2"/>
  <c r="BE155" i="2"/>
  <c r="BK155" i="2"/>
  <c r="J155" i="2"/>
  <c r="BF155" i="2"/>
  <c r="BI154" i="2"/>
  <c r="BH154" i="2"/>
  <c r="BG154" i="2"/>
  <c r="BE154" i="2"/>
  <c r="BK154" i="2"/>
  <c r="BK153" i="2" s="1"/>
  <c r="J153" i="2" s="1"/>
  <c r="J103" i="2" s="1"/>
  <c r="J154" i="2"/>
  <c r="BF154" i="2" s="1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T150" i="2" s="1"/>
  <c r="R151" i="2"/>
  <c r="R150" i="2"/>
  <c r="P151" i="2"/>
  <c r="P150" i="2" s="1"/>
  <c r="BK151" i="2"/>
  <c r="BK150" i="2"/>
  <c r="J150" i="2" s="1"/>
  <c r="J102" i="2" s="1"/>
  <c r="J151" i="2"/>
  <c r="BF151" i="2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T147" i="2"/>
  <c r="T146" i="2" s="1"/>
  <c r="R148" i="2"/>
  <c r="R147" i="2"/>
  <c r="R146" i="2"/>
  <c r="P148" i="2"/>
  <c r="P147" i="2" s="1"/>
  <c r="BK148" i="2"/>
  <c r="BK147" i="2" s="1"/>
  <c r="J148" i="2"/>
  <c r="BF148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T134" i="2" s="1"/>
  <c r="T124" i="2" s="1"/>
  <c r="T123" i="2" s="1"/>
  <c r="R135" i="2"/>
  <c r="R134" i="2"/>
  <c r="P135" i="2"/>
  <c r="P134" i="2" s="1"/>
  <c r="P124" i="2" s="1"/>
  <c r="BK135" i="2"/>
  <c r="BK134" i="2"/>
  <c r="J134" i="2" s="1"/>
  <c r="J99" i="2" s="1"/>
  <c r="J135" i="2"/>
  <c r="BF135" i="2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F36" i="2" s="1"/>
  <c r="BC95" i="1" s="1"/>
  <c r="BG128" i="2"/>
  <c r="BE128" i="2"/>
  <c r="T128" i="2"/>
  <c r="R128" i="2"/>
  <c r="R125" i="2" s="1"/>
  <c r="R124" i="2" s="1"/>
  <c r="R123" i="2" s="1"/>
  <c r="P128" i="2"/>
  <c r="BK128" i="2"/>
  <c r="J128" i="2"/>
  <c r="BF128" i="2"/>
  <c r="BI127" i="2"/>
  <c r="BH127" i="2"/>
  <c r="BG127" i="2"/>
  <c r="F35" i="2" s="1"/>
  <c r="BB95" i="1" s="1"/>
  <c r="BB94" i="1" s="1"/>
  <c r="BE127" i="2"/>
  <c r="T127" i="2"/>
  <c r="R127" i="2"/>
  <c r="P127" i="2"/>
  <c r="BK127" i="2"/>
  <c r="BK125" i="2" s="1"/>
  <c r="J127" i="2"/>
  <c r="BF127" i="2"/>
  <c r="BI126" i="2"/>
  <c r="F37" i="2"/>
  <c r="BD95" i="1" s="1"/>
  <c r="BD94" i="1" s="1"/>
  <c r="W33" i="1" s="1"/>
  <c r="BH126" i="2"/>
  <c r="BG126" i="2"/>
  <c r="BE126" i="2"/>
  <c r="J33" i="2" s="1"/>
  <c r="AV95" i="1" s="1"/>
  <c r="T126" i="2"/>
  <c r="T125" i="2"/>
  <c r="R126" i="2"/>
  <c r="P126" i="2"/>
  <c r="P125" i="2"/>
  <c r="BK126" i="2"/>
  <c r="J126" i="2"/>
  <c r="BF126" i="2" s="1"/>
  <c r="J120" i="2"/>
  <c r="J119" i="2"/>
  <c r="F119" i="2"/>
  <c r="F117" i="2"/>
  <c r="E115" i="2"/>
  <c r="J92" i="2"/>
  <c r="J91" i="2"/>
  <c r="F91" i="2"/>
  <c r="F89" i="2"/>
  <c r="E87" i="2"/>
  <c r="J18" i="2"/>
  <c r="E18" i="2"/>
  <c r="F120" i="2" s="1"/>
  <c r="J17" i="2"/>
  <c r="J12" i="2"/>
  <c r="J117" i="2" s="1"/>
  <c r="E7" i="2"/>
  <c r="E85" i="2" s="1"/>
  <c r="E113" i="2"/>
  <c r="AS94" i="1"/>
  <c r="L90" i="1"/>
  <c r="AM90" i="1"/>
  <c r="AM89" i="1"/>
  <c r="L89" i="1"/>
  <c r="AM87" i="1"/>
  <c r="L87" i="1"/>
  <c r="L85" i="1"/>
  <c r="L84" i="1"/>
  <c r="J116" i="3" l="1"/>
  <c r="J116" i="4"/>
  <c r="AX94" i="1"/>
  <c r="W31" i="1"/>
  <c r="J34" i="2"/>
  <c r="AW95" i="1" s="1"/>
  <c r="F34" i="2"/>
  <c r="BA95" i="1" s="1"/>
  <c r="BK123" i="3"/>
  <c r="J124" i="3"/>
  <c r="J98" i="3" s="1"/>
  <c r="AT95" i="1"/>
  <c r="J147" i="2"/>
  <c r="J101" i="2" s="1"/>
  <c r="BK146" i="2"/>
  <c r="J146" i="2" s="1"/>
  <c r="J100" i="2" s="1"/>
  <c r="J124" i="4"/>
  <c r="J98" i="4" s="1"/>
  <c r="BK123" i="4"/>
  <c r="BK124" i="2"/>
  <c r="J125" i="2"/>
  <c r="J98" i="2" s="1"/>
  <c r="BC94" i="1"/>
  <c r="P146" i="2"/>
  <c r="P123" i="2" s="1"/>
  <c r="AU95" i="1" s="1"/>
  <c r="AU94" i="1" s="1"/>
  <c r="J34" i="3"/>
  <c r="AW96" i="1" s="1"/>
  <c r="AT96" i="1" s="1"/>
  <c r="J34" i="4"/>
  <c r="AW97" i="1" s="1"/>
  <c r="F34" i="4"/>
  <c r="BA97" i="1" s="1"/>
  <c r="J33" i="4"/>
  <c r="AV97" i="1" s="1"/>
  <c r="F33" i="2"/>
  <c r="AZ95" i="1" s="1"/>
  <c r="AZ94" i="1" s="1"/>
  <c r="F34" i="3"/>
  <c r="BA96" i="1" s="1"/>
  <c r="BK159" i="3"/>
  <c r="J159" i="3" s="1"/>
  <c r="J102" i="3" s="1"/>
  <c r="BK199" i="4"/>
  <c r="J199" i="4" s="1"/>
  <c r="J102" i="4" s="1"/>
  <c r="J89" i="2"/>
  <c r="F92" i="2"/>
  <c r="BK127" i="3"/>
  <c r="J127" i="3" s="1"/>
  <c r="J99" i="3" s="1"/>
  <c r="W32" i="1" l="1"/>
  <c r="AY94" i="1"/>
  <c r="J124" i="2"/>
  <c r="J97" i="2" s="1"/>
  <c r="BK123" i="2"/>
  <c r="J123" i="2" s="1"/>
  <c r="BA94" i="1"/>
  <c r="AV94" i="1"/>
  <c r="W29" i="1"/>
  <c r="AT97" i="1"/>
  <c r="J123" i="4"/>
  <c r="J97" i="4" s="1"/>
  <c r="BK122" i="4"/>
  <c r="J122" i="4" s="1"/>
  <c r="J123" i="3"/>
  <c r="J97" i="3" s="1"/>
  <c r="BK122" i="3"/>
  <c r="J122" i="3" s="1"/>
  <c r="J30" i="3" l="1"/>
  <c r="J96" i="3"/>
  <c r="J96" i="2"/>
  <c r="J30" i="2"/>
  <c r="J30" i="4"/>
  <c r="J96" i="4"/>
  <c r="AK29" i="1"/>
  <c r="AT94" i="1"/>
  <c r="W30" i="1"/>
  <c r="AW94" i="1"/>
  <c r="AK30" i="1" s="1"/>
  <c r="J39" i="2" l="1"/>
  <c r="AG95" i="1"/>
  <c r="J39" i="4"/>
  <c r="AG97" i="1"/>
  <c r="AN97" i="1" s="1"/>
  <c r="AG96" i="1"/>
  <c r="AN96" i="1" s="1"/>
  <c r="J39" i="3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<sst xmlns="http://schemas.openxmlformats.org/spreadsheetml/2006/main" count="2786" uniqueCount="592">
  <si>
    <t>Export Komplet</t>
  </si>
  <si>
    <t/>
  </si>
  <si>
    <t>2.0</t>
  </si>
  <si>
    <t>ZAMOK</t>
  </si>
  <si>
    <t>False</t>
  </si>
  <si>
    <t>{b692bf5c-fd17-4f10-a50f-7c69ba25591f}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</si>
  <si>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</si>
  <si>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</si>
  <si>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</si>
  <si>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</si>
  <si>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</si>
  <si>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</si>
  <si>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01/04/2018-01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</si>
  <si>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</si>
  <si>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</si>
  <si>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Zateplenie administratívno prevádzkovej budovy v areáli Plaveč</t>
  </si>
  <si>
    <t>JKSO:</t>
  </si>
  <si>
    <t>801 61</t>
  </si>
  <si>
    <t>KS:</t>
  </si>
  <si>
    <t>1220</t>
  </si>
  <si>
    <t>Miesto:</t>
  </si>
  <si>
    <t>Plaveč</t>
  </si>
  <si>
    <t>Dátum:</t>
  </si>
  <si>
    <t>Objednávateľ:</t>
  </si>
  <si>
    <t>IČO:</t>
  </si>
  <si>
    <t>31679935</t>
  </si>
  <si>
    <t>AGROKARPATY, spol. s r. o. Plavnica</t>
  </si>
  <si>
    <t>IČ DPH:</t>
  </si>
  <si>
    <t>SK 2020525584</t>
  </si>
  <si>
    <t>Zhotoviteľ:</t>
  </si>
  <si>
    <t>Vyplň údaj</t>
  </si>
  <si>
    <t>Projektant:</t>
  </si>
  <si>
    <t>37682075</t>
  </si>
  <si>
    <t>Inf. Pavel Fedorko</t>
  </si>
  <si>
    <t>SK 1045067012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</si>
  <si>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</si>
  <si>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</si>
  <si>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</si>
  <si>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</si>
  <si>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</si>
  <si>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</si>
  <si>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</si>
  <si>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</si>
  <si>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</si>
  <si>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</si>
  <si>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</si>
  <si>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</si>
  <si>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</si>
  <si>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</si>
  <si>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</si>
  <si>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</si>
  <si>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</si>
  <si>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</si>
  <si>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</si>
  <si>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</si>
  <si>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</si>
  <si>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</si>
  <si>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</si>
  <si>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</si>
  <si>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</si>
  <si>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</si>
  <si>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</si>
  <si>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</si>
  <si>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</si>
  <si>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</si>
  <si>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</si>
  <si>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</si>
  <si>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</si>
  <si>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</si>
  <si>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</si>
  <si>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</si>
  <si>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</si>
  <si>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</si>
  <si>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</si>
  <si>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</si>
  <si>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</si>
  <si>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</si>
  <si>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</si>
  <si>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</si>
  <si>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</si>
  <si>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</si>
  <si>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</si>
  <si>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</si>
  <si>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</si>
  <si>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ASR</t>
  </si>
  <si>
    <t>Zateplenie administratívno prevádzkovej budovy</t>
  </si>
  <si>
    <t>STA</t>
  </si>
  <si>
    <t>1</t>
  </si>
  <si>
    <t>{540c8feb-3278-4a80-b34c-4214ad973f1f}</t>
  </si>
  <si>
    <t>Bl</t>
  </si>
  <si>
    <t>Bleskozvod</t>
  </si>
  <si>
    <t>{a85ab59e-b9a7-410e-8f6a-aa609ae3c773}</t>
  </si>
  <si>
    <t>811 79</t>
  </si>
  <si>
    <t>UK</t>
  </si>
  <si>
    <t>Kotolňa</t>
  </si>
  <si>
    <t>{e88088e4-e613-4428-9f8f-befef1480130}</t>
  </si>
  <si>
    <t>KRYCÍ LIST ROZPOČTU</t>
  </si>
  <si>
    <t>Objekt:</t>
  </si>
  <si>
    <t>ASR - Zateplenie administratívno prevádzkovej budovy</t>
  </si>
  <si>
    <t>Ing. Pavel Fedorko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</si>
  <si>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</si>
  <si>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</si>
  <si>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</si>
  <si>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</si>
  <si>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</si>
  <si>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</si>
  <si>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</si>
  <si>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</si>
  <si>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</si>
  <si>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713 - Izolácie tepelné</t>
  </si>
  <si>
    <t xml:space="preserve">    764 - Konštrukcie klampiarske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</si>
  <si>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</si>
  <si>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</si>
  <si>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</si>
  <si>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</si>
  <si>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</si>
  <si>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</si>
  <si>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</si>
  <si>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</si>
  <si>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</si>
  <si>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</si>
  <si>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</si>
  <si>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</si>
  <si>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</si>
  <si>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</si>
  <si>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HSV</t>
  </si>
  <si>
    <t>Práce a dodávky HSV</t>
  </si>
  <si>
    <t>ROZPOCET</t>
  </si>
  <si>
    <t>6</t>
  </si>
  <si>
    <t>Úpravy povrchov, podlahy, osadenie</t>
  </si>
  <si>
    <t>K</t>
  </si>
  <si>
    <t>622464232</t>
  </si>
  <si>
    <t xml:space="preserve">Vonkajšia omietka stien tenkovrstvová BAUMIT, silikónová, Silikónová omietka (Baumit SilikonTop), škrabaná, hr. 2 mm </t>
  </si>
  <si>
    <t>m2</t>
  </si>
  <si>
    <t>CS Cenekon 2014 02</t>
  </si>
  <si>
    <t>4</t>
  </si>
  <si>
    <t>2</t>
  </si>
  <si>
    <t>1654747983</t>
  </si>
  <si>
    <t>622464310</t>
  </si>
  <si>
    <t>Vonkajšia omietka stien mozaiková BAUMIT, ručné miešanie a nanášanie, Baumit Mozaiková omietka (Baumit MosaikTop)</t>
  </si>
  <si>
    <t>516790492</t>
  </si>
  <si>
    <t>3</t>
  </si>
  <si>
    <t>622466118</t>
  </si>
  <si>
    <t>Príprava vonkajšieho podkladu stien BAUMIT, Uzatvárací základ (Baumit SperrGrund)</t>
  </si>
  <si>
    <t>CS CENEKON 2018 01</t>
  </si>
  <si>
    <t>1761739129</t>
  </si>
  <si>
    <t>622481119</t>
  </si>
  <si>
    <t>Potiahnutie vonkajších stien, sklotextílnou mriežkou</t>
  </si>
  <si>
    <t>CS Cenekon 2010 01</t>
  </si>
  <si>
    <t>-1237220906</t>
  </si>
  <si>
    <t>5</t>
  </si>
  <si>
    <t>M</t>
  </si>
  <si>
    <t>311950002600</t>
  </si>
  <si>
    <t>Zátka STR z minerálnej vlny MW, STR U, EJOT</t>
  </si>
  <si>
    <t>ks</t>
  </si>
  <si>
    <t>8</t>
  </si>
  <si>
    <t>-966188186</t>
  </si>
  <si>
    <t>625251435</t>
  </si>
  <si>
    <t>Kontaktný zatepľovací systém podzemných stien hr. 100 mm BAUMIT STAR (EPS-PERIMETER), skrutkovacie kotvy</t>
  </si>
  <si>
    <t>-1637049698</t>
  </si>
  <si>
    <t>7</t>
  </si>
  <si>
    <t>625251601</t>
  </si>
  <si>
    <t>Kontaktný zatepľovací systém hr. 180 mm BAUMIT PRO - minerálne riešenie, zatĺkacie kotvy</t>
  </si>
  <si>
    <t>-1514255171</t>
  </si>
  <si>
    <t>625251612</t>
  </si>
  <si>
    <t>Kontaktný zatepľovací systém ostenia hr. 30 mm BAUMIT PRO - minerálne riešenie</t>
  </si>
  <si>
    <t>386248189</t>
  </si>
  <si>
    <t>9</t>
  </si>
  <si>
    <t>Ostatné konštrukcie a práce-búranie</t>
  </si>
  <si>
    <t>942941021</t>
  </si>
  <si>
    <t>Montáž lešenia ťažkého radového s podlahami, šírky od 2,00 do 2,50 m, pri zaťažení do 3 kPa, výšky do 10 m</t>
  </si>
  <si>
    <t>-2098097949</t>
  </si>
  <si>
    <t>10</t>
  </si>
  <si>
    <t>942941022</t>
  </si>
  <si>
    <t>Montáž lešenia ťažkého radového s podlahami, šírky od 2,00 do 2,50 m, pri zaťažení do 3 kPa, výšky nad 10 do 20 m</t>
  </si>
  <si>
    <t>217092958</t>
  </si>
  <si>
    <t>11</t>
  </si>
  <si>
    <t>942941822</t>
  </si>
  <si>
    <t>Demontáž lešenia ťažkého radového s podlahami, šírky od 2,00 do 2,50 m, pri zaťažení do 3 kPa, výšky nad 10 do 20 m</t>
  </si>
  <si>
    <t>1396774783</t>
  </si>
  <si>
    <t>12</t>
  </si>
  <si>
    <t>952902110</t>
  </si>
  <si>
    <t>Čistenie budov zametaním v miestnostiach, chodbách, na schodišti a na povalách</t>
  </si>
  <si>
    <t>-1652482121</t>
  </si>
  <si>
    <t>13</t>
  </si>
  <si>
    <t>953945102</t>
  </si>
  <si>
    <t>BAUMIT Soklový profil SL 18 (hliníkový)</t>
  </si>
  <si>
    <t>m</t>
  </si>
  <si>
    <t>2095755136</t>
  </si>
  <si>
    <t>14</t>
  </si>
  <si>
    <t>953995115</t>
  </si>
  <si>
    <t>BAUMIT Nadokenná lišta s odkvapovým nosom (PVC)</t>
  </si>
  <si>
    <t>-1933301002</t>
  </si>
  <si>
    <t>15</t>
  </si>
  <si>
    <t>953995181</t>
  </si>
  <si>
    <t>BAUMIT Okenný a dverový dilatačný profil Flex (plastový)</t>
  </si>
  <si>
    <t>-200385244</t>
  </si>
  <si>
    <t>16</t>
  </si>
  <si>
    <t>953995201</t>
  </si>
  <si>
    <t>BAUMIT Rohová lišta flexibilná (plastová)</t>
  </si>
  <si>
    <t>-965523224</t>
  </si>
  <si>
    <t>17</t>
  </si>
  <si>
    <t>979081111</t>
  </si>
  <si>
    <t>Odvoz sutiny a vybúraných hmôt na skládku do 1 km</t>
  </si>
  <si>
    <t>t</t>
  </si>
  <si>
    <t>-389094005</t>
  </si>
  <si>
    <t>18</t>
  </si>
  <si>
    <t>979081121</t>
  </si>
  <si>
    <t>Odvoz sutiny a vybúraných hmôt na skládku za každý ďalší 1 km</t>
  </si>
  <si>
    <t>-1510867410</t>
  </si>
  <si>
    <t>19</t>
  </si>
  <si>
    <t>979082111</t>
  </si>
  <si>
    <t>Vnútrostavenisková doprava sutiny a vybúraných hmôt do 10 m</t>
  </si>
  <si>
    <t>-253367681</t>
  </si>
  <si>
    <t>PSV</t>
  </si>
  <si>
    <t>Práce a dodávky PSV</t>
  </si>
  <si>
    <t>713</t>
  </si>
  <si>
    <t>Izolácie tepelné</t>
  </si>
  <si>
    <t>713111111</t>
  </si>
  <si>
    <t>Montáž tepelnej izolácie stropov minerálnou vlnou, vrchom kladenou voľne</t>
  </si>
  <si>
    <t>-326361282</t>
  </si>
  <si>
    <t>21</t>
  </si>
  <si>
    <t>631640004700</t>
  </si>
  <si>
    <t>Doska ISOVER MERINO, 100x625x1200 mm, sklená minerálna izolácia pre šikmé strechy, ľahké priečky a predsadené priečky</t>
  </si>
  <si>
    <t>32</t>
  </si>
  <si>
    <t>1219201105</t>
  </si>
  <si>
    <t>764</t>
  </si>
  <si>
    <t>Konštrukcie klampiarske</t>
  </si>
  <si>
    <t>22</t>
  </si>
  <si>
    <t>764410540</t>
  </si>
  <si>
    <t>Oplechovanie parapetov z poplastovaného plechu, vrátane rohov r.š. 330 mm</t>
  </si>
  <si>
    <t>-1310969842</t>
  </si>
  <si>
    <t>23</t>
  </si>
  <si>
    <t>764410850</t>
  </si>
  <si>
    <t>Demontáž oplechovania parapetov rš od 100 do 330 mm,  -0,00135t</t>
  </si>
  <si>
    <t>326954650</t>
  </si>
  <si>
    <t>VP</t>
  </si>
  <si>
    <t xml:space="preserve">  Práce naviac</t>
  </si>
  <si>
    <t>PN</t>
  </si>
  <si>
    <t>Bl - Bleskozvod</t>
  </si>
  <si>
    <t>1251</t>
  </si>
  <si>
    <t>M - M</t>
  </si>
  <si>
    <t xml:space="preserve">    21-M - Elektromontáže</t>
  </si>
  <si>
    <t>HZS - Hodinové zúčtovacie sadzby</t>
  </si>
  <si>
    <t>973011191</t>
  </si>
  <si>
    <t>Vysekanie kapsy v stenách a stropoch z ľahkých betónov do 150x150x100mm,  -0,00200t</t>
  </si>
  <si>
    <t>974031232</t>
  </si>
  <si>
    <t>Vysekanie rýh v murive tehlovom naakúkoľvek maltu v priestore priľahlom k stropnej konštrukcii do hĺbky 50 mm a š. do 70 mm,  -0,00600 t</t>
  </si>
  <si>
    <t>21-M</t>
  </si>
  <si>
    <t>Elektromontáže</t>
  </si>
  <si>
    <t>210010005</t>
  </si>
  <si>
    <t>Rúrka ohybná elektroinštalačná typ 23-36, uložená pod omietkou</t>
  </si>
  <si>
    <t>64</t>
  </si>
  <si>
    <t>3450704400</t>
  </si>
  <si>
    <t>I-Rúrka FX  40</t>
  </si>
  <si>
    <t>256</t>
  </si>
  <si>
    <t>210010313</t>
  </si>
  <si>
    <t>Krabica (KO 125) odbočná s viečkom, bez zapojenia, štvorcová</t>
  </si>
  <si>
    <t>3450913000</t>
  </si>
  <si>
    <t>Krabica  KO-125</t>
  </si>
  <si>
    <t>210220103</t>
  </si>
  <si>
    <t>Zvodový vodič včítane podpery FeZn do D 10 mm, A1 D 10 mm  AlMgSi  D 8 mm</t>
  </si>
  <si>
    <t>3544245350</t>
  </si>
  <si>
    <t>Drôt FeZn 8, ZIN Hronský Beňadik</t>
  </si>
  <si>
    <t>kg</t>
  </si>
  <si>
    <t>3544216950</t>
  </si>
  <si>
    <t>Podpera vedenia na vrchol krovu  ocelová žiarovo zinkovaná  označenie  PV 15   ZIN HRONSKY BENADIKT</t>
  </si>
  <si>
    <t>3544218350</t>
  </si>
  <si>
    <t>Podpera vedenia na plechové strechy  ocelová žiarovo zinkovaná  označenie  PV 23   ZIN HRONSKY BENADIKT</t>
  </si>
  <si>
    <t>210220202</t>
  </si>
  <si>
    <t>Zachytávacia tyč FeZn 1-2m závit JD10a-20a a podstavcom</t>
  </si>
  <si>
    <t>3544216100</t>
  </si>
  <si>
    <t>JP20</t>
  </si>
  <si>
    <t>24</t>
  </si>
  <si>
    <t>3544216050</t>
  </si>
  <si>
    <t>Držiak zvodovej tyče na drevené konštrukcie  ocelový žiarovo zinkovaný  označenie  DJ 8 hd   ZIN HRONSKY BENADIKT</t>
  </si>
  <si>
    <t>26</t>
  </si>
  <si>
    <t>3544216250</t>
  </si>
  <si>
    <t>Ochranná strieška horná  ocelová žiarovo zinkovaná  označenie  OS 02   ZIN HRONSKY BENADIKT</t>
  </si>
  <si>
    <t>28</t>
  </si>
  <si>
    <t>3544216300</t>
  </si>
  <si>
    <t>Ochranná strieška spodná  ocelová žiarovo zinkovaná  označenie  OS 04   ZIN HRONSKY BENADIKT</t>
  </si>
  <si>
    <t>30</t>
  </si>
  <si>
    <t>210220301</t>
  </si>
  <si>
    <t>Bleskozvodová svorka do 2 skrutiek (SS, SR 03)</t>
  </si>
  <si>
    <t>3540406800</t>
  </si>
  <si>
    <t>HR-Svorka SS</t>
  </si>
  <si>
    <t>34</t>
  </si>
  <si>
    <t>210220302</t>
  </si>
  <si>
    <t>Bleskozvodová svorka nad 2 skrutky (ST, SJ, SK, SZ, SR 01, 02)</t>
  </si>
  <si>
    <t>36</t>
  </si>
  <si>
    <t>3544199600</t>
  </si>
  <si>
    <t>Svorka vodovodná SR 03 vod d 6-12 mm</t>
  </si>
  <si>
    <t>38</t>
  </si>
  <si>
    <t>40</t>
  </si>
  <si>
    <t>3540408300</t>
  </si>
  <si>
    <t>HR-Svorka SZ</t>
  </si>
  <si>
    <t>42</t>
  </si>
  <si>
    <t>3540406100.1</t>
  </si>
  <si>
    <t>HR-Svorka S0</t>
  </si>
  <si>
    <t>44</t>
  </si>
  <si>
    <t>3540406000</t>
  </si>
  <si>
    <t>HR-Svorka SJ 01</t>
  </si>
  <si>
    <t>46</t>
  </si>
  <si>
    <t>210220401</t>
  </si>
  <si>
    <t>Označenie zvodov štítkami smaltované, z umelej hmoty</t>
  </si>
  <si>
    <t>48</t>
  </si>
  <si>
    <t>25</t>
  </si>
  <si>
    <t>5489511000</t>
  </si>
  <si>
    <t>Štítok ozn. BLZ</t>
  </si>
  <si>
    <t>50</t>
  </si>
  <si>
    <t>5489511000,.12</t>
  </si>
  <si>
    <t>Bezpečnostný štítík BLZ, upozorňujúci na krokové napätie v okruhu 3m</t>
  </si>
  <si>
    <t>52</t>
  </si>
  <si>
    <t>27</t>
  </si>
  <si>
    <t>210220431.12</t>
  </si>
  <si>
    <t>Tvarovanie montáž. dielu- zberača, pomocný zachyt.</t>
  </si>
  <si>
    <t>54</t>
  </si>
  <si>
    <t>PM1</t>
  </si>
  <si>
    <t>Podružmý materiál</t>
  </si>
  <si>
    <t>%</t>
  </si>
  <si>
    <t>56</t>
  </si>
  <si>
    <t>29</t>
  </si>
  <si>
    <t>PPV</t>
  </si>
  <si>
    <t>Podiel pridružených výkonov</t>
  </si>
  <si>
    <t>58</t>
  </si>
  <si>
    <t>R1</t>
  </si>
  <si>
    <t>Revízia</t>
  </si>
  <si>
    <t>60</t>
  </si>
  <si>
    <t>HZS</t>
  </si>
  <si>
    <t>Hodinové zúčtovacie sadzby</t>
  </si>
  <si>
    <t>31</t>
  </si>
  <si>
    <t>HZS000111</t>
  </si>
  <si>
    <t>Stavebno montážne práce menej náročne, pomocné alebo manupulačné (Tr 1) v rozsahu viac ako 8 hodín - DMT práce</t>
  </si>
  <si>
    <t>hod</t>
  </si>
  <si>
    <t>262144</t>
  </si>
  <si>
    <t>62</t>
  </si>
  <si>
    <t>UK - Kotolňa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</si>
  <si>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</si>
  <si>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</si>
  <si>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</si>
  <si>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</si>
  <si>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>731</t>
  </si>
  <si>
    <t>Ústredné kúrenie, kotolne</t>
  </si>
  <si>
    <t>731111045</t>
  </si>
  <si>
    <t>Montáž kotla liatinového automatického na pelety výkon 27-32 kW</t>
  </si>
  <si>
    <t>901762143</t>
  </si>
  <si>
    <t>484110004400x1</t>
  </si>
  <si>
    <t>automatický Kotol DEFRO Komfort EKO Duo Uni R 30 kW, výkon 9,6-32,0 kW, palivo (pelety</t>
  </si>
  <si>
    <t>-850292288</t>
  </si>
  <si>
    <t>484110004400x2</t>
  </si>
  <si>
    <t>DEFRO modul internet WIFI</t>
  </si>
  <si>
    <t>-44666631</t>
  </si>
  <si>
    <t>484110004400x3</t>
  </si>
  <si>
    <t>DEFRO termostat SPK Lux</t>
  </si>
  <si>
    <t>1749159184</t>
  </si>
  <si>
    <t>731200816x</t>
  </si>
  <si>
    <t>Demontáž kotla na tuhé palivá s výkonom do 80 kW</t>
  </si>
  <si>
    <t>-1516587199</t>
  </si>
  <si>
    <t>79</t>
  </si>
  <si>
    <t>998731201</t>
  </si>
  <si>
    <t>Presun hmôt pre kotolne umiestnené vo výške (hĺbke) do 6 m</t>
  </si>
  <si>
    <t>-1655472380</t>
  </si>
  <si>
    <t>80</t>
  </si>
  <si>
    <t>998731293</t>
  </si>
  <si>
    <t>Kotolne, prípl.za presun nad vymedz. najväčšiu dopravnú vzdialenosť do 500 m</t>
  </si>
  <si>
    <t>-456394435</t>
  </si>
  <si>
    <t>732</t>
  </si>
  <si>
    <t>Ústredné kúrenie, strojovne</t>
  </si>
  <si>
    <t>732331003</t>
  </si>
  <si>
    <t>Montáž expanznej nádoby tlak 3 bary s membránou 12l</t>
  </si>
  <si>
    <t>1487055261</t>
  </si>
  <si>
    <t>484630011200x</t>
  </si>
  <si>
    <t>Nádoba expanzná pre inštaláciu pitnej vody A 12l, Airfix</t>
  </si>
  <si>
    <t>-495063308</t>
  </si>
  <si>
    <t>732331051</t>
  </si>
  <si>
    <t>Montáž expanznej nádoby tlak 6 barov s membránou 140 l</t>
  </si>
  <si>
    <t>-1075463971</t>
  </si>
  <si>
    <t>484630006800x</t>
  </si>
  <si>
    <t>Nádoba expanzná s membránou Flexcon C 140 l, R 1", 6 bar, Flamco</t>
  </si>
  <si>
    <t>-606721947</t>
  </si>
  <si>
    <t>732351010</t>
  </si>
  <si>
    <t>Montáž akumulačného zásobníka1000 l</t>
  </si>
  <si>
    <t>1369672845</t>
  </si>
  <si>
    <t>484420007400x1</t>
  </si>
  <si>
    <t>Akumulačná nádoba bez výmenníka Cordivari 1000 Litrov</t>
  </si>
  <si>
    <t>-1398707131</t>
  </si>
  <si>
    <t>732422045</t>
  </si>
  <si>
    <t>Montáž obehového čerpadla teplovodného DN 25 výtlak do 0,4 m</t>
  </si>
  <si>
    <t>1173472181</t>
  </si>
  <si>
    <t>426110002400</t>
  </si>
  <si>
    <t>Čerpadlo obehové ALPHA2 25-40 180, GRUNDFOS, obj.č.97704990</t>
  </si>
  <si>
    <t>365447030</t>
  </si>
  <si>
    <t>732422070</t>
  </si>
  <si>
    <t>Montáž obehového čerpadla teplovodného DN 32 výtlak 0,6 m</t>
  </si>
  <si>
    <t>-1365175473</t>
  </si>
  <si>
    <t>426110004100</t>
  </si>
  <si>
    <t>Čerpadlo obehové ALPHA2 32-60 180, GRUNDFOS, obj.č.97993205</t>
  </si>
  <si>
    <t>24956079</t>
  </si>
  <si>
    <t>77</t>
  </si>
  <si>
    <t>998732201</t>
  </si>
  <si>
    <t>Presun hmôt pre strojovne v objektoch výšky do 6 m</t>
  </si>
  <si>
    <t>671165561</t>
  </si>
  <si>
    <t>81</t>
  </si>
  <si>
    <t>998732293</t>
  </si>
  <si>
    <t>Strojovne, prípl.za presun nad vymedz. najväčšiu dopravnú vzdialenosť do 500 m</t>
  </si>
  <si>
    <t>-1313954616</t>
  </si>
  <si>
    <t>733</t>
  </si>
  <si>
    <t>Ústredné kúrenie, rozvodné potrubie</t>
  </si>
  <si>
    <t>69</t>
  </si>
  <si>
    <t>733111104</t>
  </si>
  <si>
    <t>Potrubie z rúrok závitových oceľových bezšvových bežných nízkotlakových DN 20</t>
  </si>
  <si>
    <t>1300159515</t>
  </si>
  <si>
    <t>68</t>
  </si>
  <si>
    <t>733111105</t>
  </si>
  <si>
    <t>Potrubie z rúrok závitových oceľových bezšvových bežných nízkotlakových DN 25</t>
  </si>
  <si>
    <t>1571197395</t>
  </si>
  <si>
    <t>70</t>
  </si>
  <si>
    <t>733111106</t>
  </si>
  <si>
    <t>Potrubie z rúrok závitových oceľových bezšvových bežných nízkotlakových DN 32</t>
  </si>
  <si>
    <t>-1378646019</t>
  </si>
  <si>
    <t>67</t>
  </si>
  <si>
    <t>733111107</t>
  </si>
  <si>
    <t>Potrubie z rúrok závitových oceľových bezšvových bežných nízkotlakových DN 40</t>
  </si>
  <si>
    <t>-1465096798</t>
  </si>
  <si>
    <t>733120819</t>
  </si>
  <si>
    <t>Demontáž potrubia z oceľových rúrok hladkých nad 38 do D 60,3,  -0,00473t</t>
  </si>
  <si>
    <t>-62108056</t>
  </si>
  <si>
    <t>76</t>
  </si>
  <si>
    <t>733190107</t>
  </si>
  <si>
    <t>Tlaková skúška potrubia z oceľových rúrok závitových</t>
  </si>
  <si>
    <t>-130317670</t>
  </si>
  <si>
    <t>75</t>
  </si>
  <si>
    <t>998733201</t>
  </si>
  <si>
    <t>Presun hmôt pre rozvody potrubia v objektoch výšky do 6 m</t>
  </si>
  <si>
    <t>-2104952499</t>
  </si>
  <si>
    <t>82</t>
  </si>
  <si>
    <t>998733293</t>
  </si>
  <si>
    <t>Rozvody potrubia, prípl.za presun nad vymedz. najväčšiu dopravnú vzdial. do 500 m</t>
  </si>
  <si>
    <t>313959675</t>
  </si>
  <si>
    <t>734</t>
  </si>
  <si>
    <t>Ústredné kúrenie, armatúry.</t>
  </si>
  <si>
    <t>734200812</t>
  </si>
  <si>
    <t>Demontáž armatúry závitovej s jedným závitom nad 1/2 do G 1,  -0,00110t</t>
  </si>
  <si>
    <t>-1722779282</t>
  </si>
  <si>
    <t>734200822</t>
  </si>
  <si>
    <t>Demontáž armatúry závitovej s dvomi závitmi nad 1/2 do G 1,  -0,00110t</t>
  </si>
  <si>
    <t>1965633420</t>
  </si>
  <si>
    <t>61</t>
  </si>
  <si>
    <t>734209115</t>
  </si>
  <si>
    <t>Montáž závitovej armatúry s 2 závitmi G 1</t>
  </si>
  <si>
    <t>1117381952</t>
  </si>
  <si>
    <t>551210044800</t>
  </si>
  <si>
    <t>Guľový ventil DN 25, Herz obj.č.1220103</t>
  </si>
  <si>
    <t>497282901</t>
  </si>
  <si>
    <t>59</t>
  </si>
  <si>
    <t>734209116</t>
  </si>
  <si>
    <t>Montáž závitovej armatúry s 2 závitmi G 5/4</t>
  </si>
  <si>
    <t>-1400764716</t>
  </si>
  <si>
    <t>551210044900x</t>
  </si>
  <si>
    <t>Guľový ventil DN 32, Herz, obj.č.1220104</t>
  </si>
  <si>
    <t>-1184580119</t>
  </si>
  <si>
    <t>63</t>
  </si>
  <si>
    <t>734209117</t>
  </si>
  <si>
    <t>Montáž závitovej armatúry s 2 závitmi G 6/4</t>
  </si>
  <si>
    <t>-2015571374</t>
  </si>
  <si>
    <t>551210045000x</t>
  </si>
  <si>
    <t>Guľový ventil  DN40 Herz obj.č.1220105</t>
  </si>
  <si>
    <t>438182461</t>
  </si>
  <si>
    <t>71</t>
  </si>
  <si>
    <t>734209127</t>
  </si>
  <si>
    <t>Montáž závitovej armatúry s 3 závitmi G 6/4</t>
  </si>
  <si>
    <t>373710685</t>
  </si>
  <si>
    <t>72</t>
  </si>
  <si>
    <t>551210038000x</t>
  </si>
  <si>
    <t xml:space="preserve">Ventil zmiešavací trojcestný 6/4" Herz </t>
  </si>
  <si>
    <t>-1939543166</t>
  </si>
  <si>
    <t>734213250</t>
  </si>
  <si>
    <t>Montáž ventilu odvzdušňovacieho závitového automatického G 1/2</t>
  </si>
  <si>
    <t>1114293060</t>
  </si>
  <si>
    <t>551210011400x</t>
  </si>
  <si>
    <t>Ventil odvzdušňovací automatický 1/2", Flexvent, obj.č. 27740</t>
  </si>
  <si>
    <t>1384985440</t>
  </si>
  <si>
    <t>734223140x</t>
  </si>
  <si>
    <t>Montáž ventilu závitového G 1</t>
  </si>
  <si>
    <t>229539323</t>
  </si>
  <si>
    <t>51</t>
  </si>
  <si>
    <t>551210035100x</t>
  </si>
  <si>
    <t xml:space="preserve">Honeywell  dvojcestný termostatický ventil VC 1" </t>
  </si>
  <si>
    <t>1819810245</t>
  </si>
  <si>
    <t>551210040900x</t>
  </si>
  <si>
    <t xml:space="preserve">Honeywell servopohon k ventilu VC 1" </t>
  </si>
  <si>
    <t>-1482400040</t>
  </si>
  <si>
    <t>734240010</t>
  </si>
  <si>
    <t>Montáž spätnej klapky závitovej G 1</t>
  </si>
  <si>
    <t>1978236347</t>
  </si>
  <si>
    <t>551190002800x</t>
  </si>
  <si>
    <t>Spätný ventil DN 25, PN 10, Herz obj.č. 1262213</t>
  </si>
  <si>
    <t>1800461196</t>
  </si>
  <si>
    <t>734240015</t>
  </si>
  <si>
    <t>Montáž spätnej klapky závitovej G 5/4</t>
  </si>
  <si>
    <t>707279732</t>
  </si>
  <si>
    <t>551190003800X</t>
  </si>
  <si>
    <t>Spätný ventil DN 32, PN 10, Herz obj.č. 1262214</t>
  </si>
  <si>
    <t>779991958</t>
  </si>
  <si>
    <t>734240020</t>
  </si>
  <si>
    <t>Montáž spätnej klapky závitovej G 6/4</t>
  </si>
  <si>
    <t>-427050077</t>
  </si>
  <si>
    <t>551190003000x</t>
  </si>
  <si>
    <t>Spätný ventil DN 40, PN 10, Herz obj.č. 1262215</t>
  </si>
  <si>
    <t>-1940358014</t>
  </si>
  <si>
    <t>734252110x</t>
  </si>
  <si>
    <t>Montáž ventilu poistného  G 1/2</t>
  </si>
  <si>
    <t>-421789939</t>
  </si>
  <si>
    <t>551210023300x</t>
  </si>
  <si>
    <t>Ventil poistný pre vykurovanie, 1/2", 3 bar, PN 16 mosadz</t>
  </si>
  <si>
    <t>842343242</t>
  </si>
  <si>
    <t>66</t>
  </si>
  <si>
    <t>734252120x</t>
  </si>
  <si>
    <t>Montáž ventilu G 3/4</t>
  </si>
  <si>
    <t>-1697874378</t>
  </si>
  <si>
    <t>484630012600x</t>
  </si>
  <si>
    <t>Ventil so zaistením DN 20 MK 3/4" k expanzným nádobám, Reflex GK č.7613000</t>
  </si>
  <si>
    <t>1643100253</t>
  </si>
  <si>
    <t>65</t>
  </si>
  <si>
    <t>734252130x</t>
  </si>
  <si>
    <t>Montáž ventilu  G 1</t>
  </si>
  <si>
    <t>-1114306675</t>
  </si>
  <si>
    <t>37</t>
  </si>
  <si>
    <t>484630012700x</t>
  </si>
  <si>
    <t>Ventil so zaistením DN 25 MK 1" k expanzným nádobám, Reflex GK č.7613100</t>
  </si>
  <si>
    <t>-1369034994</t>
  </si>
  <si>
    <t>734290825</t>
  </si>
  <si>
    <t>Demontáž armatúry zmiešavacej štvorcestnej "Duomix A" DN 50,  -0,00553t</t>
  </si>
  <si>
    <t>-1414576736</t>
  </si>
  <si>
    <t>734291113x</t>
  </si>
  <si>
    <t>Ostané armatúry- vypúšťací ventil G 1/2</t>
  </si>
  <si>
    <t>1268690396</t>
  </si>
  <si>
    <t>33</t>
  </si>
  <si>
    <t>551210036500x</t>
  </si>
  <si>
    <t>Vypúšťací guľový ventil 1/2”, Herz obj.č. 1251201</t>
  </si>
  <si>
    <t>-92058069</t>
  </si>
  <si>
    <t>734291340</t>
  </si>
  <si>
    <t>Montáž filtra závitového G 1</t>
  </si>
  <si>
    <t>566157851</t>
  </si>
  <si>
    <t>41</t>
  </si>
  <si>
    <t>422010003100x</t>
  </si>
  <si>
    <t>Herz filter DN 25, obj.č. 1266203</t>
  </si>
  <si>
    <t>1195881839</t>
  </si>
  <si>
    <t>57</t>
  </si>
  <si>
    <t>734291350</t>
  </si>
  <si>
    <t>Montáž filtra závitového G 1 1/4</t>
  </si>
  <si>
    <t>1281758381</t>
  </si>
  <si>
    <t>422010003200x</t>
  </si>
  <si>
    <t>Herz Filter DN 32, obj.č.1411114</t>
  </si>
  <si>
    <t>506437653</t>
  </si>
  <si>
    <t>734291360</t>
  </si>
  <si>
    <t>Montáž filtra závitového G 1 1/2</t>
  </si>
  <si>
    <t>-684757174</t>
  </si>
  <si>
    <t>39</t>
  </si>
  <si>
    <t>422010003300x</t>
  </si>
  <si>
    <t>Herz filter DN 40, obj.č.1411115</t>
  </si>
  <si>
    <t>-1696947856</t>
  </si>
  <si>
    <t>734296325</t>
  </si>
  <si>
    <t>Montáž zmiešavacej armatúry trojcestnej  DN 32 s priamym prietokom</t>
  </si>
  <si>
    <t>202911213</t>
  </si>
  <si>
    <t>49</t>
  </si>
  <si>
    <t>551210039600x</t>
  </si>
  <si>
    <t>HERZ Teplomix DN 32 trojcestný ventil, obj.č.1776614</t>
  </si>
  <si>
    <t>507846169</t>
  </si>
  <si>
    <t>53</t>
  </si>
  <si>
    <t>734424110</t>
  </si>
  <si>
    <t>Montáž tlakomera  priemer 50 mm</t>
  </si>
  <si>
    <t>56888528</t>
  </si>
  <si>
    <t>388430004100x</t>
  </si>
  <si>
    <t>Manometer MI 100S/113/1,6  0-400kPa</t>
  </si>
  <si>
    <t>-1821340223</t>
  </si>
  <si>
    <t>734221414x</t>
  </si>
  <si>
    <t>Ventil regulačný závitový  G 3/4</t>
  </si>
  <si>
    <t>-976623546</t>
  </si>
  <si>
    <t>55</t>
  </si>
  <si>
    <t>551210003900x</t>
  </si>
  <si>
    <t>Viadrus Termoregulačný ventil DBV1-02, obj.č. 8066</t>
  </si>
  <si>
    <t>-1440713133</t>
  </si>
  <si>
    <t>74</t>
  </si>
  <si>
    <t>998734201</t>
  </si>
  <si>
    <t>Presun hmôt pre armatúry v objektoch výšky do 6 m</t>
  </si>
  <si>
    <t>1651842997</t>
  </si>
  <si>
    <t>78</t>
  </si>
  <si>
    <t>998734293</t>
  </si>
  <si>
    <t>Armatúry, prípl.za presun nad vymedz. najväčšiu dopravnú vzdialenosť do 500 m</t>
  </si>
  <si>
    <t>-1956066635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</si>
</sst>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9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167" fontId="6" fillId="0" borderId="0" xfId="0" applyNumberFormat="1" applyFont="1"/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167" fontId="21" fillId="0" borderId="0" xfId="0" applyNumberFormat="1" applyFont="1"/>
    <xf numFmtId="166" fontId="29" fillId="0" borderId="12" xfId="0" applyNumberFormat="1" applyFont="1" applyBorder="1"/>
    <xf numFmtId="167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14" xfId="0" applyFont="1" applyBorder="1"/>
    <xf numFmtId="166" fontId="8" fillId="0" borderId="0" xfId="0" applyNumberFormat="1" applyFont="1"/>
    <xf numFmtId="0" fontId="8" fillId="0" borderId="15" xfId="0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167" fontId="19" fillId="0" borderId="22" xfId="0" applyNumberFormat="1" applyFont="1" applyBorder="1" applyAlignment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1" fillId="0" borderId="22" xfId="0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167" fontId="31" fillId="2" borderId="22" xfId="0" applyNumberFormat="1" applyFont="1" applyFill="1" applyBorder="1" applyAlignment="1" applyProtection="1">
      <alignment vertical="center"/>
      <protection locked="0"/>
    </xf>
    <xf numFmtId="167" fontId="31" fillId="0" borderId="22" xfId="0" applyNumberFormat="1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167" fontId="0" fillId="2" borderId="22" xfId="0" applyNumberFormat="1" applyFill="1" applyBorder="1" applyAlignment="1" applyProtection="1">
      <alignment vertical="center"/>
      <protection locked="0"/>
    </xf>
    <xf numFmtId="167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18" fillId="2" borderId="22" xfId="0" applyFont="1" applyFill="1" applyBorder="1" applyAlignment="1" applyProtection="1">
      <alignment horizontal="left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>
      <selection activeCell="AI26" sqref="AI2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201" t="s">
        <v>12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R5" s="16"/>
      <c r="BE5" s="182" t="s">
        <v>13</v>
      </c>
      <c r="BS5" s="13" t="s">
        <v>6</v>
      </c>
    </row>
    <row r="6" spans="1:74" ht="36.950000000000003" customHeight="1">
      <c r="B6" s="16"/>
      <c r="D6" s="22" t="s">
        <v>14</v>
      </c>
      <c r="K6" s="202" t="s">
        <v>15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R6" s="16"/>
      <c r="BE6" s="183"/>
      <c r="BS6" s="13" t="s">
        <v>6</v>
      </c>
    </row>
    <row r="7" spans="1:74" ht="12" customHeight="1">
      <c r="B7" s="16"/>
      <c r="D7" s="23" t="s">
        <v>16</v>
      </c>
      <c r="K7" s="21" t="s">
        <v>17</v>
      </c>
      <c r="AK7" s="23" t="s">
        <v>18</v>
      </c>
      <c r="AN7" s="21" t="s">
        <v>19</v>
      </c>
      <c r="AR7" s="16"/>
      <c r="BE7" s="183"/>
      <c r="BS7" s="13" t="s">
        <v>6</v>
      </c>
    </row>
    <row r="8" spans="1:74" ht="12" customHeight="1">
      <c r="B8" s="16"/>
      <c r="D8" s="23" t="s">
        <v>20</v>
      </c>
      <c r="K8" s="21" t="s">
        <v>21</v>
      </c>
      <c r="AK8" s="23" t="s">
        <v>22</v>
      </c>
      <c r="AN8" s="222"/>
      <c r="AR8" s="16"/>
      <c r="BE8" s="183"/>
      <c r="BS8" s="13" t="s">
        <v>6</v>
      </c>
    </row>
    <row r="9" spans="1:74" ht="14.45" customHeight="1">
      <c r="B9" s="16"/>
      <c r="AR9" s="16"/>
      <c r="BE9" s="183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25</v>
      </c>
      <c r="AR10" s="16"/>
      <c r="BE10" s="183"/>
      <c r="BS10" s="13" t="s">
        <v>6</v>
      </c>
    </row>
    <row r="11" spans="1:74" ht="18.399999999999999" customHeight="1">
      <c r="B11" s="16"/>
      <c r="E11" s="21" t="s">
        <v>26</v>
      </c>
      <c r="AK11" s="23" t="s">
        <v>27</v>
      </c>
      <c r="AN11" s="21" t="s">
        <v>28</v>
      </c>
      <c r="AR11" s="16"/>
      <c r="BE11" s="183"/>
      <c r="BS11" s="13" t="s">
        <v>6</v>
      </c>
    </row>
    <row r="12" spans="1:74" ht="6.95" customHeight="1">
      <c r="B12" s="16"/>
      <c r="AR12" s="16"/>
      <c r="BE12" s="183"/>
      <c r="BS12" s="13" t="s">
        <v>6</v>
      </c>
    </row>
    <row r="13" spans="1:74" ht="12" customHeight="1">
      <c r="B13" s="16"/>
      <c r="D13" s="23" t="s">
        <v>29</v>
      </c>
      <c r="AK13" s="23" t="s">
        <v>24</v>
      </c>
      <c r="AN13" s="25" t="s">
        <v>30</v>
      </c>
      <c r="AR13" s="16"/>
      <c r="BE13" s="183"/>
      <c r="BS13" s="13" t="s">
        <v>6</v>
      </c>
    </row>
    <row r="14" spans="1:74" ht="12.75">
      <c r="B14" s="16"/>
      <c r="E14" s="203" t="s">
        <v>30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3" t="s">
        <v>27</v>
      </c>
      <c r="AN14" s="25" t="s">
        <v>30</v>
      </c>
      <c r="AR14" s="16"/>
      <c r="BE14" s="183"/>
      <c r="BS14" s="13" t="s">
        <v>6</v>
      </c>
    </row>
    <row r="15" spans="1:74" ht="6.95" customHeight="1">
      <c r="B15" s="16"/>
      <c r="AR15" s="16"/>
      <c r="BE15" s="183"/>
      <c r="BS15" s="13" t="s">
        <v>4</v>
      </c>
    </row>
    <row r="16" spans="1:74" ht="12" customHeight="1">
      <c r="B16" s="16"/>
      <c r="D16" s="23" t="s">
        <v>31</v>
      </c>
      <c r="AK16" s="23" t="s">
        <v>24</v>
      </c>
      <c r="AN16" s="21" t="s">
        <v>32</v>
      </c>
      <c r="AR16" s="16"/>
      <c r="BE16" s="183"/>
      <c r="BS16" s="13" t="s">
        <v>4</v>
      </c>
    </row>
    <row r="17" spans="2:71" ht="18.399999999999999" customHeight="1">
      <c r="B17" s="16"/>
      <c r="E17" s="21" t="s">
        <v>33</v>
      </c>
      <c r="AK17" s="23" t="s">
        <v>27</v>
      </c>
      <c r="AN17" s="21" t="s">
        <v>34</v>
      </c>
      <c r="AR17" s="16"/>
      <c r="BE17" s="183"/>
      <c r="BS17" s="13" t="s">
        <v>35</v>
      </c>
    </row>
    <row r="18" spans="2:71" ht="6.95" customHeight="1">
      <c r="B18" s="16"/>
      <c r="AR18" s="16"/>
      <c r="BE18" s="183"/>
      <c r="BS18" s="13" t="s">
        <v>36</v>
      </c>
    </row>
    <row r="19" spans="2:71" ht="12" customHeight="1">
      <c r="B19" s="16"/>
      <c r="D19" s="23" t="s">
        <v>37</v>
      </c>
      <c r="AK19" s="23" t="s">
        <v>24</v>
      </c>
      <c r="AN19" s="21" t="s">
        <v>32</v>
      </c>
      <c r="AR19" s="16"/>
      <c r="BE19" s="183"/>
      <c r="BS19" s="13" t="s">
        <v>36</v>
      </c>
    </row>
    <row r="20" spans="2:71" ht="18.399999999999999" customHeight="1">
      <c r="B20" s="16"/>
      <c r="E20" s="21" t="s">
        <v>33</v>
      </c>
      <c r="AK20" s="23" t="s">
        <v>27</v>
      </c>
      <c r="AN20" s="21" t="s">
        <v>34</v>
      </c>
      <c r="AR20" s="16"/>
      <c r="BE20" s="183"/>
      <c r="BS20" s="13" t="s">
        <v>35</v>
      </c>
    </row>
    <row r="21" spans="2:71" ht="6.95" customHeight="1">
      <c r="B21" s="16"/>
      <c r="AR21" s="16"/>
      <c r="BE21" s="183"/>
    </row>
    <row r="22" spans="2:71" ht="12" customHeight="1">
      <c r="B22" s="16"/>
      <c r="D22" s="23" t="s">
        <v>38</v>
      </c>
      <c r="AR22" s="16"/>
      <c r="BE22" s="183"/>
    </row>
    <row r="23" spans="2:71" ht="16.5" customHeight="1">
      <c r="B23" s="16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16"/>
      <c r="BE23" s="183"/>
    </row>
    <row r="24" spans="2:71" ht="6.95" customHeight="1">
      <c r="B24" s="16"/>
      <c r="AR24" s="16"/>
      <c r="BE24" s="183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3"/>
    </row>
    <row r="26" spans="2:71" s="1" customFormat="1" ht="25.9" customHeight="1">
      <c r="B26" s="28"/>
      <c r="D26" s="29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5">
        <f>ROUND(AG94,2)</f>
        <v>0</v>
      </c>
      <c r="AL26" s="186"/>
      <c r="AM26" s="186"/>
      <c r="AN26" s="186"/>
      <c r="AO26" s="186"/>
      <c r="AR26" s="28"/>
      <c r="BE26" s="183"/>
    </row>
    <row r="27" spans="2:71" s="1" customFormat="1" ht="6.95" customHeight="1">
      <c r="B27" s="28"/>
      <c r="AR27" s="28"/>
      <c r="BE27" s="183"/>
    </row>
    <row r="28" spans="2:71" s="1" customFormat="1" ht="12.75">
      <c r="B28" s="28"/>
      <c r="L28" s="206" t="s">
        <v>40</v>
      </c>
      <c r="M28" s="206"/>
      <c r="N28" s="206"/>
      <c r="O28" s="206"/>
      <c r="P28" s="206"/>
      <c r="W28" s="206" t="s">
        <v>41</v>
      </c>
      <c r="X28" s="206"/>
      <c r="Y28" s="206"/>
      <c r="Z28" s="206"/>
      <c r="AA28" s="206"/>
      <c r="AB28" s="206"/>
      <c r="AC28" s="206"/>
      <c r="AD28" s="206"/>
      <c r="AE28" s="206"/>
      <c r="AK28" s="206" t="s">
        <v>42</v>
      </c>
      <c r="AL28" s="206"/>
      <c r="AM28" s="206"/>
      <c r="AN28" s="206"/>
      <c r="AO28" s="206"/>
      <c r="AR28" s="28"/>
      <c r="BE28" s="183"/>
    </row>
    <row r="29" spans="2:71" s="2" customFormat="1" ht="14.45" customHeight="1">
      <c r="B29" s="32"/>
      <c r="D29" s="23" t="s">
        <v>43</v>
      </c>
      <c r="F29" s="23" t="s">
        <v>44</v>
      </c>
      <c r="L29" s="207">
        <v>0.2</v>
      </c>
      <c r="M29" s="181"/>
      <c r="N29" s="181"/>
      <c r="O29" s="181"/>
      <c r="P29" s="181"/>
      <c r="W29" s="180">
        <f>ROUND(AZ94, 2)</f>
        <v>0</v>
      </c>
      <c r="X29" s="181"/>
      <c r="Y29" s="181"/>
      <c r="Z29" s="181"/>
      <c r="AA29" s="181"/>
      <c r="AB29" s="181"/>
      <c r="AC29" s="181"/>
      <c r="AD29" s="181"/>
      <c r="AE29" s="181"/>
      <c r="AK29" s="180">
        <f>ROUND(AV94, 2)</f>
        <v>0</v>
      </c>
      <c r="AL29" s="181"/>
      <c r="AM29" s="181"/>
      <c r="AN29" s="181"/>
      <c r="AO29" s="181"/>
      <c r="AR29" s="32"/>
      <c r="BE29" s="184"/>
    </row>
    <row r="30" spans="2:71" s="2" customFormat="1" ht="14.45" customHeight="1">
      <c r="B30" s="32"/>
      <c r="F30" s="23" t="s">
        <v>45</v>
      </c>
      <c r="L30" s="207">
        <v>0.2</v>
      </c>
      <c r="M30" s="181"/>
      <c r="N30" s="181"/>
      <c r="O30" s="181"/>
      <c r="P30" s="181"/>
      <c r="W30" s="180">
        <f>ROUND(BA94, 2)</f>
        <v>0</v>
      </c>
      <c r="X30" s="181"/>
      <c r="Y30" s="181"/>
      <c r="Z30" s="181"/>
      <c r="AA30" s="181"/>
      <c r="AB30" s="181"/>
      <c r="AC30" s="181"/>
      <c r="AD30" s="181"/>
      <c r="AE30" s="181"/>
      <c r="AK30" s="180">
        <f>ROUND(AW94, 2)</f>
        <v>0</v>
      </c>
      <c r="AL30" s="181"/>
      <c r="AM30" s="181"/>
      <c r="AN30" s="181"/>
      <c r="AO30" s="181"/>
      <c r="AR30" s="32"/>
      <c r="BE30" s="184"/>
    </row>
    <row r="31" spans="2:71" s="2" customFormat="1" ht="14.45" hidden="1" customHeight="1">
      <c r="B31" s="32"/>
      <c r="F31" s="23" t="s">
        <v>46</v>
      </c>
      <c r="L31" s="207">
        <v>0.2</v>
      </c>
      <c r="M31" s="181"/>
      <c r="N31" s="181"/>
      <c r="O31" s="181"/>
      <c r="P31" s="181"/>
      <c r="W31" s="180">
        <f>ROUND(BB94, 2)</f>
        <v>0</v>
      </c>
      <c r="X31" s="181"/>
      <c r="Y31" s="181"/>
      <c r="Z31" s="181"/>
      <c r="AA31" s="181"/>
      <c r="AB31" s="181"/>
      <c r="AC31" s="181"/>
      <c r="AD31" s="181"/>
      <c r="AE31" s="181"/>
      <c r="AK31" s="180">
        <v>0</v>
      </c>
      <c r="AL31" s="181"/>
      <c r="AM31" s="181"/>
      <c r="AN31" s="181"/>
      <c r="AO31" s="181"/>
      <c r="AR31" s="32"/>
      <c r="BE31" s="184"/>
    </row>
    <row r="32" spans="2:71" s="2" customFormat="1" ht="14.45" hidden="1" customHeight="1">
      <c r="B32" s="32"/>
      <c r="F32" s="23" t="s">
        <v>47</v>
      </c>
      <c r="L32" s="207">
        <v>0.2</v>
      </c>
      <c r="M32" s="181"/>
      <c r="N32" s="181"/>
      <c r="O32" s="181"/>
      <c r="P32" s="181"/>
      <c r="W32" s="180">
        <f>ROUND(BC94, 2)</f>
        <v>0</v>
      </c>
      <c r="X32" s="181"/>
      <c r="Y32" s="181"/>
      <c r="Z32" s="181"/>
      <c r="AA32" s="181"/>
      <c r="AB32" s="181"/>
      <c r="AC32" s="181"/>
      <c r="AD32" s="181"/>
      <c r="AE32" s="181"/>
      <c r="AK32" s="180">
        <v>0</v>
      </c>
      <c r="AL32" s="181"/>
      <c r="AM32" s="181"/>
      <c r="AN32" s="181"/>
      <c r="AO32" s="181"/>
      <c r="AR32" s="32"/>
      <c r="BE32" s="184"/>
    </row>
    <row r="33" spans="2:57" s="2" customFormat="1" ht="14.45" hidden="1" customHeight="1">
      <c r="B33" s="32"/>
      <c r="F33" s="23" t="s">
        <v>48</v>
      </c>
      <c r="L33" s="207">
        <v>0</v>
      </c>
      <c r="M33" s="181"/>
      <c r="N33" s="181"/>
      <c r="O33" s="181"/>
      <c r="P33" s="181"/>
      <c r="W33" s="180">
        <f>ROUND(BD94, 2)</f>
        <v>0</v>
      </c>
      <c r="X33" s="181"/>
      <c r="Y33" s="181"/>
      <c r="Z33" s="181"/>
      <c r="AA33" s="181"/>
      <c r="AB33" s="181"/>
      <c r="AC33" s="181"/>
      <c r="AD33" s="181"/>
      <c r="AE33" s="181"/>
      <c r="AK33" s="180">
        <v>0</v>
      </c>
      <c r="AL33" s="181"/>
      <c r="AM33" s="181"/>
      <c r="AN33" s="181"/>
      <c r="AO33" s="181"/>
      <c r="AR33" s="32"/>
      <c r="BE33" s="184"/>
    </row>
    <row r="34" spans="2:57" s="1" customFormat="1" ht="6.95" customHeight="1">
      <c r="B34" s="28"/>
      <c r="AR34" s="28"/>
      <c r="BE34" s="183"/>
    </row>
    <row r="35" spans="2:57" s="1" customFormat="1" ht="25.9" customHeight="1">
      <c r="B35" s="28"/>
      <c r="C35" s="33"/>
      <c r="D35" s="34" t="s">
        <v>49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50</v>
      </c>
      <c r="U35" s="35"/>
      <c r="V35" s="35"/>
      <c r="W35" s="35"/>
      <c r="X35" s="187" t="s">
        <v>51</v>
      </c>
      <c r="Y35" s="188"/>
      <c r="Z35" s="188"/>
      <c r="AA35" s="188"/>
      <c r="AB35" s="188"/>
      <c r="AC35" s="35"/>
      <c r="AD35" s="35"/>
      <c r="AE35" s="35"/>
      <c r="AF35" s="35"/>
      <c r="AG35" s="35"/>
      <c r="AH35" s="35"/>
      <c r="AI35" s="35"/>
      <c r="AJ35" s="35"/>
      <c r="AK35" s="189">
        <f>SUM(AK26:AK33)</f>
        <v>0</v>
      </c>
      <c r="AL35" s="188"/>
      <c r="AM35" s="188"/>
      <c r="AN35" s="188"/>
      <c r="AO35" s="190"/>
      <c r="AP35" s="33"/>
      <c r="AQ35" s="33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37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53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54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54</v>
      </c>
      <c r="AI60" s="30"/>
      <c r="AJ60" s="30"/>
      <c r="AK60" s="30"/>
      <c r="AL60" s="30"/>
      <c r="AM60" s="39" t="s">
        <v>55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56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57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54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54</v>
      </c>
      <c r="AI75" s="30"/>
      <c r="AJ75" s="30"/>
      <c r="AK75" s="30"/>
      <c r="AL75" s="30"/>
      <c r="AM75" s="39" t="s">
        <v>55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5" customHeight="1">
      <c r="B82" s="28"/>
      <c r="C82" s="17" t="s">
        <v>58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4"/>
      <c r="C84" s="23" t="s">
        <v>11</v>
      </c>
      <c r="L84" s="3" t="str">
        <f>K5</f>
        <v>01/04/2018-01</v>
      </c>
      <c r="AR84" s="44"/>
    </row>
    <row r="85" spans="1:91" s="4" customFormat="1" ht="36.950000000000003" customHeight="1">
      <c r="B85" s="45"/>
      <c r="C85" s="46" t="s">
        <v>14</v>
      </c>
      <c r="L85" s="198" t="str">
        <f>K6</f>
        <v>Zateplenie administratívno prevádzkovej budovy v areáli Plaveč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5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20</v>
      </c>
      <c r="L87" s="47" t="str">
        <f>IF(K8="","",K8)</f>
        <v>Plaveč</v>
      </c>
      <c r="AI87" s="23" t="s">
        <v>22</v>
      </c>
      <c r="AM87" s="200" t="str">
        <f>IF(AN8= "","",AN8)</f>
        <v/>
      </c>
      <c r="AN87" s="200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23</v>
      </c>
      <c r="L89" s="3" t="str">
        <f>IF(E11= "","",E11)</f>
        <v>AGROKARPATY, spol. s r. o. Plavnica</v>
      </c>
      <c r="AI89" s="23" t="s">
        <v>31</v>
      </c>
      <c r="AM89" s="196" t="str">
        <f>IF(E17="","",E17)</f>
        <v>Inf. Pavel Fedorko</v>
      </c>
      <c r="AN89" s="197"/>
      <c r="AO89" s="197"/>
      <c r="AP89" s="197"/>
      <c r="AR89" s="28"/>
      <c r="AS89" s="192" t="s">
        <v>59</v>
      </c>
      <c r="AT89" s="193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8"/>
      <c r="C90" s="23" t="s">
        <v>29</v>
      </c>
      <c r="L90" s="3" t="str">
        <f>IF(E14= "Vyplň údaj","",E14)</f>
        <v/>
      </c>
      <c r="AI90" s="23" t="s">
        <v>37</v>
      </c>
      <c r="AM90" s="196" t="str">
        <f>IF(E20="","",E20)</f>
        <v>Inf. Pavel Fedorko</v>
      </c>
      <c r="AN90" s="197"/>
      <c r="AO90" s="197"/>
      <c r="AP90" s="197"/>
      <c r="AR90" s="28"/>
      <c r="AS90" s="194"/>
      <c r="AT90" s="195"/>
      <c r="BD90" s="52"/>
    </row>
    <row r="91" spans="1:91" s="1" customFormat="1" ht="10.9" customHeight="1">
      <c r="B91" s="28"/>
      <c r="AR91" s="28"/>
      <c r="AS91" s="194"/>
      <c r="AT91" s="195"/>
      <c r="BD91" s="52"/>
    </row>
    <row r="92" spans="1:91" s="1" customFormat="1" ht="29.25" customHeight="1">
      <c r="B92" s="28"/>
      <c r="C92" s="216" t="s">
        <v>60</v>
      </c>
      <c r="D92" s="209"/>
      <c r="E92" s="209"/>
      <c r="F92" s="209"/>
      <c r="G92" s="209"/>
      <c r="H92" s="53"/>
      <c r="I92" s="208" t="s">
        <v>61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1" t="s">
        <v>62</v>
      </c>
      <c r="AH92" s="209"/>
      <c r="AI92" s="209"/>
      <c r="AJ92" s="209"/>
      <c r="AK92" s="209"/>
      <c r="AL92" s="209"/>
      <c r="AM92" s="209"/>
      <c r="AN92" s="208" t="s">
        <v>63</v>
      </c>
      <c r="AO92" s="209"/>
      <c r="AP92" s="210"/>
      <c r="AQ92" s="54" t="s">
        <v>64</v>
      </c>
      <c r="AR92" s="28"/>
      <c r="AS92" s="55" t="s">
        <v>65</v>
      </c>
      <c r="AT92" s="56" t="s">
        <v>66</v>
      </c>
      <c r="AU92" s="56" t="s">
        <v>67</v>
      </c>
      <c r="AV92" s="56" t="s">
        <v>68</v>
      </c>
      <c r="AW92" s="56" t="s">
        <v>69</v>
      </c>
      <c r="AX92" s="56" t="s">
        <v>70</v>
      </c>
      <c r="AY92" s="56" t="s">
        <v>71</v>
      </c>
      <c r="AZ92" s="56" t="s">
        <v>72</v>
      </c>
      <c r="BA92" s="56" t="s">
        <v>73</v>
      </c>
      <c r="BB92" s="56" t="s">
        <v>74</v>
      </c>
      <c r="BC92" s="56" t="s">
        <v>75</v>
      </c>
      <c r="BD92" s="57" t="s">
        <v>76</v>
      </c>
    </row>
    <row r="93" spans="1:91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77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14">
        <f>ROUND(SUM(AG95:AG97),2)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63" t="s">
        <v>1</v>
      </c>
      <c r="AR94" s="59"/>
      <c r="AS94" s="64">
        <f>ROUND(SUM(AS95:AS97),2)</f>
        <v>0</v>
      </c>
      <c r="AT94" s="65">
        <f>ROUND(SUM(AV94:AW94),2)</f>
        <v>0</v>
      </c>
      <c r="AU94" s="66">
        <f>ROUND(SUM(AU95:AU97),5)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ROUND(SUM(AZ95:AZ97),2)</f>
        <v>0</v>
      </c>
      <c r="BA94" s="65">
        <f>ROUND(SUM(BA95:BA97),2)</f>
        <v>0</v>
      </c>
      <c r="BB94" s="65">
        <f>ROUND(SUM(BB95:BB97),2)</f>
        <v>0</v>
      </c>
      <c r="BC94" s="65">
        <f>ROUND(SUM(BC95:BC97),2)</f>
        <v>0</v>
      </c>
      <c r="BD94" s="67">
        <f>ROUND(SUM(BD95:BD97),2)</f>
        <v>0</v>
      </c>
      <c r="BS94" s="68" t="s">
        <v>78</v>
      </c>
      <c r="BT94" s="68" t="s">
        <v>79</v>
      </c>
      <c r="BU94" s="69" t="s">
        <v>80</v>
      </c>
      <c r="BV94" s="68" t="s">
        <v>81</v>
      </c>
      <c r="BW94" s="68" t="s">
        <v>5</v>
      </c>
      <c r="BX94" s="68" t="s">
        <v>82</v>
      </c>
      <c r="CL94" s="68" t="s">
        <v>17</v>
      </c>
    </row>
    <row r="95" spans="1:91" s="6" customFormat="1" ht="27" customHeight="1">
      <c r="A95" s="70" t="s">
        <v>83</v>
      </c>
      <c r="B95" s="71"/>
      <c r="C95" s="72"/>
      <c r="D95" s="217" t="s">
        <v>84</v>
      </c>
      <c r="E95" s="217"/>
      <c r="F95" s="217"/>
      <c r="G95" s="217"/>
      <c r="H95" s="217"/>
      <c r="I95" s="73"/>
      <c r="J95" s="217" t="s">
        <v>85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2">
        <f>'ASR - Zateplenie administ...'!J30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74" t="s">
        <v>86</v>
      </c>
      <c r="AR95" s="71"/>
      <c r="AS95" s="75">
        <v>0</v>
      </c>
      <c r="AT95" s="76">
        <f>ROUND(SUM(AV95:AW95),2)</f>
        <v>0</v>
      </c>
      <c r="AU95" s="77">
        <f>'ASR - Zateplenie administ...'!P123</f>
        <v>0</v>
      </c>
      <c r="AV95" s="76">
        <f>'ASR - Zateplenie administ...'!J33</f>
        <v>0</v>
      </c>
      <c r="AW95" s="76">
        <f>'ASR - Zateplenie administ...'!J34</f>
        <v>0</v>
      </c>
      <c r="AX95" s="76">
        <f>'ASR - Zateplenie administ...'!J35</f>
        <v>0</v>
      </c>
      <c r="AY95" s="76">
        <f>'ASR - Zateplenie administ...'!J36</f>
        <v>0</v>
      </c>
      <c r="AZ95" s="76">
        <f>'ASR - Zateplenie administ...'!F33</f>
        <v>0</v>
      </c>
      <c r="BA95" s="76">
        <f>'ASR - Zateplenie administ...'!F34</f>
        <v>0</v>
      </c>
      <c r="BB95" s="76">
        <f>'ASR - Zateplenie administ...'!F35</f>
        <v>0</v>
      </c>
      <c r="BC95" s="76">
        <f>'ASR - Zateplenie administ...'!F36</f>
        <v>0</v>
      </c>
      <c r="BD95" s="78">
        <f>'ASR - Zateplenie administ...'!F37</f>
        <v>0</v>
      </c>
      <c r="BT95" s="79" t="s">
        <v>87</v>
      </c>
      <c r="BV95" s="79" t="s">
        <v>81</v>
      </c>
      <c r="BW95" s="79" t="s">
        <v>88</v>
      </c>
      <c r="BX95" s="79" t="s">
        <v>5</v>
      </c>
      <c r="CL95" s="79" t="s">
        <v>17</v>
      </c>
      <c r="CM95" s="79" t="s">
        <v>79</v>
      </c>
    </row>
    <row r="96" spans="1:91" s="6" customFormat="1" ht="16.5" customHeight="1">
      <c r="A96" s="70" t="s">
        <v>83</v>
      </c>
      <c r="B96" s="71"/>
      <c r="C96" s="72"/>
      <c r="D96" s="217" t="s">
        <v>89</v>
      </c>
      <c r="E96" s="217"/>
      <c r="F96" s="217"/>
      <c r="G96" s="217"/>
      <c r="H96" s="217"/>
      <c r="I96" s="73"/>
      <c r="J96" s="217" t="s">
        <v>90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2">
        <f>'Bl - Bleskozvod'!J30</f>
        <v>0</v>
      </c>
      <c r="AH96" s="213"/>
      <c r="AI96" s="213"/>
      <c r="AJ96" s="213"/>
      <c r="AK96" s="213"/>
      <c r="AL96" s="213"/>
      <c r="AM96" s="213"/>
      <c r="AN96" s="212">
        <f>SUM(AG96,AT96)</f>
        <v>0</v>
      </c>
      <c r="AO96" s="213"/>
      <c r="AP96" s="213"/>
      <c r="AQ96" s="74" t="s">
        <v>86</v>
      </c>
      <c r="AR96" s="71"/>
      <c r="AS96" s="75">
        <v>0</v>
      </c>
      <c r="AT96" s="76">
        <f>ROUND(SUM(AV96:AW96),2)</f>
        <v>0</v>
      </c>
      <c r="AU96" s="77">
        <f>'Bl - Bleskozvod'!P122</f>
        <v>0</v>
      </c>
      <c r="AV96" s="76">
        <f>'Bl - Bleskozvod'!J33</f>
        <v>0</v>
      </c>
      <c r="AW96" s="76">
        <f>'Bl - Bleskozvod'!J34</f>
        <v>0</v>
      </c>
      <c r="AX96" s="76">
        <f>'Bl - Bleskozvod'!J35</f>
        <v>0</v>
      </c>
      <c r="AY96" s="76">
        <f>'Bl - Bleskozvod'!J36</f>
        <v>0</v>
      </c>
      <c r="AZ96" s="76">
        <f>'Bl - Bleskozvod'!F33</f>
        <v>0</v>
      </c>
      <c r="BA96" s="76">
        <f>'Bl - Bleskozvod'!F34</f>
        <v>0</v>
      </c>
      <c r="BB96" s="76">
        <f>'Bl - Bleskozvod'!F35</f>
        <v>0</v>
      </c>
      <c r="BC96" s="76">
        <f>'Bl - Bleskozvod'!F36</f>
        <v>0</v>
      </c>
      <c r="BD96" s="78">
        <f>'Bl - Bleskozvod'!F37</f>
        <v>0</v>
      </c>
      <c r="BT96" s="79" t="s">
        <v>87</v>
      </c>
      <c r="BV96" s="79" t="s">
        <v>81</v>
      </c>
      <c r="BW96" s="79" t="s">
        <v>91</v>
      </c>
      <c r="BX96" s="79" t="s">
        <v>5</v>
      </c>
      <c r="CL96" s="79" t="s">
        <v>92</v>
      </c>
      <c r="CM96" s="79" t="s">
        <v>79</v>
      </c>
    </row>
    <row r="97" spans="1:91" s="6" customFormat="1" ht="16.5" customHeight="1">
      <c r="A97" s="70" t="s">
        <v>83</v>
      </c>
      <c r="B97" s="71"/>
      <c r="C97" s="72"/>
      <c r="D97" s="217" t="s">
        <v>93</v>
      </c>
      <c r="E97" s="217"/>
      <c r="F97" s="217"/>
      <c r="G97" s="217"/>
      <c r="H97" s="217"/>
      <c r="I97" s="73"/>
      <c r="J97" s="217" t="s">
        <v>94</v>
      </c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2">
        <f>'UK - Kotolňa'!J30</f>
        <v>0</v>
      </c>
      <c r="AH97" s="213"/>
      <c r="AI97" s="213"/>
      <c r="AJ97" s="213"/>
      <c r="AK97" s="213"/>
      <c r="AL97" s="213"/>
      <c r="AM97" s="213"/>
      <c r="AN97" s="212">
        <f>SUM(AG97,AT97)</f>
        <v>0</v>
      </c>
      <c r="AO97" s="213"/>
      <c r="AP97" s="213"/>
      <c r="AQ97" s="74" t="s">
        <v>86</v>
      </c>
      <c r="AR97" s="71"/>
      <c r="AS97" s="80">
        <v>0</v>
      </c>
      <c r="AT97" s="81">
        <f>ROUND(SUM(AV97:AW97),2)</f>
        <v>0</v>
      </c>
      <c r="AU97" s="82">
        <f>'UK - Kotolňa'!P122</f>
        <v>0</v>
      </c>
      <c r="AV97" s="81">
        <f>'UK - Kotolňa'!J33</f>
        <v>0</v>
      </c>
      <c r="AW97" s="81">
        <f>'UK - Kotolňa'!J34</f>
        <v>0</v>
      </c>
      <c r="AX97" s="81">
        <f>'UK - Kotolňa'!J35</f>
        <v>0</v>
      </c>
      <c r="AY97" s="81">
        <f>'UK - Kotolňa'!J36</f>
        <v>0</v>
      </c>
      <c r="AZ97" s="81">
        <f>'UK - Kotolňa'!F33</f>
        <v>0</v>
      </c>
      <c r="BA97" s="81">
        <f>'UK - Kotolňa'!F34</f>
        <v>0</v>
      </c>
      <c r="BB97" s="81">
        <f>'UK - Kotolňa'!F35</f>
        <v>0</v>
      </c>
      <c r="BC97" s="81">
        <f>'UK - Kotolňa'!F36</f>
        <v>0</v>
      </c>
      <c r="BD97" s="83">
        <f>'UK - Kotolňa'!F37</f>
        <v>0</v>
      </c>
      <c r="BT97" s="79" t="s">
        <v>87</v>
      </c>
      <c r="BV97" s="79" t="s">
        <v>81</v>
      </c>
      <c r="BW97" s="79" t="s">
        <v>95</v>
      </c>
      <c r="BX97" s="79" t="s">
        <v>5</v>
      </c>
      <c r="CL97" s="79" t="s">
        <v>17</v>
      </c>
      <c r="CM97" s="79" t="s">
        <v>79</v>
      </c>
    </row>
    <row r="98" spans="1:91" s="1" customFormat="1" ht="30" customHeight="1">
      <c r="B98" s="28"/>
      <c r="AR98" s="28"/>
    </row>
    <row r="99" spans="1:91" s="1" customFormat="1" ht="6.9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28"/>
    </row>
  </sheetData>
  <sheetProtection algorithmName="SHA-512" hashValue="W8eZoPzuwZbqliALD7IvlR6DGpE0E8QJ7XsawZu79TYdBLyhMZPAyrVuoVECi2Sjp30jAy7WYsNg0s90fkfswg==" saltValue="UipXIp4Yr0yr87dqJcyj+gT9IJV39YEincdsS/RGYiG7L0cOSejtYYtrS6Y6gMAPrZx7dXVAyBdvA25F+pfmrA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ASR - Zateplenie administ...'!C2" display="/" xr:uid="{00000000-0004-0000-0000-000000000000}"/>
    <hyperlink ref="A96" location="'Bl - Bleskozvod'!C2" display="/" xr:uid="{00000000-0004-0000-0000-000001000000}"/>
    <hyperlink ref="A97" location="'UK - Kotolňa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9"/>
  <sheetViews>
    <sheetView showGridLines="0" workbookViewId="0">
      <selection activeCell="J18" sqref="J1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1" width="14.16406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88</v>
      </c>
    </row>
    <row r="3" spans="2:46" ht="6.95" customHeight="1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79</v>
      </c>
    </row>
    <row r="4" spans="2:46" ht="24.95" customHeight="1">
      <c r="B4" s="16"/>
      <c r="D4" s="17" t="s">
        <v>96</v>
      </c>
      <c r="L4" s="16"/>
      <c r="M4" s="86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18" t="str">
        <f>'Rekapitulácia stavby'!K6</f>
        <v>Zateplenie administratívno prevádzkovej budovy v areáli Plaveč</v>
      </c>
      <c r="F7" s="219"/>
      <c r="G7" s="219"/>
      <c r="H7" s="219"/>
      <c r="L7" s="16"/>
    </row>
    <row r="8" spans="2:46" s="1" customFormat="1" ht="12" customHeight="1">
      <c r="B8" s="28"/>
      <c r="D8" s="23" t="s">
        <v>97</v>
      </c>
      <c r="I8" s="87"/>
      <c r="L8" s="28"/>
    </row>
    <row r="9" spans="2:46" s="1" customFormat="1" ht="36.950000000000003" customHeight="1">
      <c r="B9" s="28"/>
      <c r="E9" s="198" t="s">
        <v>98</v>
      </c>
      <c r="F9" s="220"/>
      <c r="G9" s="220"/>
      <c r="H9" s="220"/>
      <c r="I9" s="87"/>
      <c r="L9" s="28"/>
    </row>
    <row r="10" spans="2:46" s="1" customFormat="1" ht="11.25">
      <c r="B10" s="28"/>
      <c r="I10" s="87"/>
      <c r="L10" s="28"/>
    </row>
    <row r="11" spans="2:46" s="1" customFormat="1" ht="12" customHeight="1">
      <c r="B11" s="28"/>
      <c r="D11" s="23" t="s">
        <v>16</v>
      </c>
      <c r="F11" s="21" t="s">
        <v>17</v>
      </c>
      <c r="I11" s="88" t="s">
        <v>18</v>
      </c>
      <c r="J11" s="21" t="s">
        <v>19</v>
      </c>
      <c r="L11" s="28"/>
    </row>
    <row r="12" spans="2:46" s="1" customFormat="1" ht="12" customHeight="1">
      <c r="B12" s="28"/>
      <c r="D12" s="23" t="s">
        <v>20</v>
      </c>
      <c r="F12" s="21" t="s">
        <v>21</v>
      </c>
      <c r="I12" s="88" t="s">
        <v>22</v>
      </c>
      <c r="J12" s="48">
        <f>'Rekapitulácia stavby'!AN8</f>
        <v>0</v>
      </c>
      <c r="L12" s="28"/>
    </row>
    <row r="13" spans="2:46" s="1" customFormat="1" ht="10.9" customHeight="1">
      <c r="B13" s="28"/>
      <c r="I13" s="87"/>
      <c r="L13" s="28"/>
    </row>
    <row r="14" spans="2:46" s="1" customFormat="1" ht="12" customHeight="1">
      <c r="B14" s="28"/>
      <c r="D14" s="23" t="s">
        <v>23</v>
      </c>
      <c r="I14" s="88" t="s">
        <v>24</v>
      </c>
      <c r="J14" s="21" t="s">
        <v>25</v>
      </c>
      <c r="L14" s="28"/>
    </row>
    <row r="15" spans="2:46" s="1" customFormat="1" ht="18" customHeight="1">
      <c r="B15" s="28"/>
      <c r="E15" s="21" t="s">
        <v>26</v>
      </c>
      <c r="I15" s="88" t="s">
        <v>27</v>
      </c>
      <c r="J15" s="21" t="s">
        <v>28</v>
      </c>
      <c r="L15" s="28"/>
    </row>
    <row r="16" spans="2:46" s="1" customFormat="1" ht="6.95" customHeight="1">
      <c r="B16" s="28"/>
      <c r="I16" s="87"/>
      <c r="L16" s="28"/>
    </row>
    <row r="17" spans="2:12" s="1" customFormat="1" ht="12" customHeight="1">
      <c r="B17" s="28"/>
      <c r="D17" s="23" t="s">
        <v>29</v>
      </c>
      <c r="I17" s="88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1" t="str">
        <f>'Rekapitulácia stavby'!E14</f>
        <v>Vyplň údaj</v>
      </c>
      <c r="F18" s="201"/>
      <c r="G18" s="201"/>
      <c r="H18" s="201"/>
      <c r="I18" s="88" t="s">
        <v>27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I19" s="87"/>
      <c r="L19" s="28"/>
    </row>
    <row r="20" spans="2:12" s="1" customFormat="1" ht="12" customHeight="1">
      <c r="B20" s="28"/>
      <c r="D20" s="23" t="s">
        <v>31</v>
      </c>
      <c r="I20" s="88" t="s">
        <v>24</v>
      </c>
      <c r="J20" s="21" t="s">
        <v>32</v>
      </c>
      <c r="L20" s="28"/>
    </row>
    <row r="21" spans="2:12" s="1" customFormat="1" ht="18" customHeight="1">
      <c r="B21" s="28"/>
      <c r="E21" s="21" t="s">
        <v>99</v>
      </c>
      <c r="I21" s="88" t="s">
        <v>27</v>
      </c>
      <c r="J21" s="21" t="s">
        <v>34</v>
      </c>
      <c r="L21" s="28"/>
    </row>
    <row r="22" spans="2:12" s="1" customFormat="1" ht="6.95" customHeight="1">
      <c r="B22" s="28"/>
      <c r="I22" s="87"/>
      <c r="L22" s="28"/>
    </row>
    <row r="23" spans="2:12" s="1" customFormat="1" ht="12" customHeight="1">
      <c r="B23" s="28"/>
      <c r="D23" s="23" t="s">
        <v>37</v>
      </c>
      <c r="I23" s="88" t="s">
        <v>24</v>
      </c>
      <c r="J23" s="21" t="s">
        <v>32</v>
      </c>
      <c r="L23" s="28"/>
    </row>
    <row r="24" spans="2:12" s="1" customFormat="1" ht="18" customHeight="1">
      <c r="B24" s="28"/>
      <c r="E24" s="21" t="s">
        <v>99</v>
      </c>
      <c r="I24" s="88" t="s">
        <v>27</v>
      </c>
      <c r="J24" s="21" t="s">
        <v>34</v>
      </c>
      <c r="L24" s="28"/>
    </row>
    <row r="25" spans="2:12" s="1" customFormat="1" ht="6.95" customHeight="1">
      <c r="B25" s="28"/>
      <c r="I25" s="87"/>
      <c r="L25" s="28"/>
    </row>
    <row r="26" spans="2:12" s="1" customFormat="1" ht="12" customHeight="1">
      <c r="B26" s="28"/>
      <c r="D26" s="23" t="s">
        <v>38</v>
      </c>
      <c r="I26" s="87"/>
      <c r="L26" s="28"/>
    </row>
    <row r="27" spans="2:12" s="7" customFormat="1" ht="16.5" customHeight="1">
      <c r="B27" s="89"/>
      <c r="E27" s="205" t="s">
        <v>1</v>
      </c>
      <c r="F27" s="205"/>
      <c r="G27" s="205"/>
      <c r="H27" s="205"/>
      <c r="I27" s="90"/>
      <c r="L27" s="89"/>
    </row>
    <row r="28" spans="2:12" s="1" customFormat="1" ht="6.95" customHeight="1">
      <c r="B28" s="28"/>
      <c r="I28" s="87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>
      <c r="B30" s="28"/>
      <c r="D30" s="92" t="s">
        <v>39</v>
      </c>
      <c r="I30" s="87"/>
      <c r="J30" s="62">
        <f>ROUND(J123, 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93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94">
        <f>ROUND((ROUND((SUM(BE123:BE152)),  2) + SUM(BE154:BE158)), 2)</f>
        <v>0</v>
      </c>
      <c r="I33" s="95">
        <v>0.2</v>
      </c>
      <c r="J33" s="94">
        <f>ROUND((ROUND(((SUM(BE123:BE152))*I33),  2) + (SUM(BE154:BE158)*I33)), 2)</f>
        <v>0</v>
      </c>
      <c r="L33" s="28"/>
    </row>
    <row r="34" spans="2:12" s="1" customFormat="1" ht="14.45" customHeight="1">
      <c r="B34" s="28"/>
      <c r="E34" s="23" t="s">
        <v>45</v>
      </c>
      <c r="F34" s="94">
        <f>ROUND((ROUND((SUM(BF123:BF152)),  2) + SUM(BF154:BF158)), 2)</f>
        <v>0</v>
      </c>
      <c r="I34" s="95">
        <v>0.2</v>
      </c>
      <c r="J34" s="94">
        <f>ROUND((ROUND(((SUM(BF123:BF152))*I34),  2) + (SUM(BF154:BF158)*I34)), 2)</f>
        <v>0</v>
      </c>
      <c r="L34" s="28"/>
    </row>
    <row r="35" spans="2:12" s="1" customFormat="1" ht="14.45" hidden="1" customHeight="1">
      <c r="B35" s="28"/>
      <c r="E35" s="23" t="s">
        <v>46</v>
      </c>
      <c r="F35" s="94">
        <f>ROUND((ROUND((SUM(BG123:BG152)),  2) + SUM(BG154:BG158)), 2)</f>
        <v>0</v>
      </c>
      <c r="I35" s="95">
        <v>0.2</v>
      </c>
      <c r="J35" s="94">
        <f>0</f>
        <v>0</v>
      </c>
      <c r="L35" s="28"/>
    </row>
    <row r="36" spans="2:12" s="1" customFormat="1" ht="14.45" hidden="1" customHeight="1">
      <c r="B36" s="28"/>
      <c r="E36" s="23" t="s">
        <v>47</v>
      </c>
      <c r="F36" s="94">
        <f>ROUND((ROUND((SUM(BH123:BH152)),  2) + SUM(BH154:BH158)), 2)</f>
        <v>0</v>
      </c>
      <c r="I36" s="95">
        <v>0.2</v>
      </c>
      <c r="J36" s="94">
        <f>0</f>
        <v>0</v>
      </c>
      <c r="L36" s="28"/>
    </row>
    <row r="37" spans="2:12" s="1" customFormat="1" ht="14.45" hidden="1" customHeight="1">
      <c r="B37" s="28"/>
      <c r="E37" s="23" t="s">
        <v>48</v>
      </c>
      <c r="F37" s="94">
        <f>ROUND((ROUND((SUM(BI123:BI152)),  2) + SUM(BI154:BI158)), 2)</f>
        <v>0</v>
      </c>
      <c r="I37" s="95">
        <v>0</v>
      </c>
      <c r="J37" s="94">
        <f>0</f>
        <v>0</v>
      </c>
      <c r="L37" s="28"/>
    </row>
    <row r="38" spans="2:12" s="1" customFormat="1" ht="6.95" customHeight="1">
      <c r="B38" s="28"/>
      <c r="I38" s="87"/>
      <c r="L38" s="28"/>
    </row>
    <row r="39" spans="2:12" s="1" customFormat="1" ht="25.35" customHeight="1">
      <c r="B39" s="28"/>
      <c r="C39" s="96"/>
      <c r="D39" s="97" t="s">
        <v>49</v>
      </c>
      <c r="E39" s="53"/>
      <c r="F39" s="53"/>
      <c r="G39" s="98" t="s">
        <v>50</v>
      </c>
      <c r="H39" s="99" t="s">
        <v>51</v>
      </c>
      <c r="I39" s="100"/>
      <c r="J39" s="101">
        <f>SUM(J30:J37)</f>
        <v>0</v>
      </c>
      <c r="K39" s="102"/>
      <c r="L39" s="28"/>
    </row>
    <row r="40" spans="2:12" s="1" customFormat="1" ht="14.45" customHeight="1">
      <c r="B40" s="28"/>
      <c r="I40" s="87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103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104" t="s">
        <v>55</v>
      </c>
      <c r="G61" s="39" t="s">
        <v>54</v>
      </c>
      <c r="H61" s="30"/>
      <c r="I61" s="105"/>
      <c r="J61" s="10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103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104" t="s">
        <v>55</v>
      </c>
      <c r="G76" s="39" t="s">
        <v>54</v>
      </c>
      <c r="H76" s="30"/>
      <c r="I76" s="105"/>
      <c r="J76" s="10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8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108"/>
      <c r="J81" s="43"/>
      <c r="K81" s="43"/>
      <c r="L81" s="28"/>
    </row>
    <row r="82" spans="2:47" s="1" customFormat="1" ht="24.95" customHeight="1">
      <c r="B82" s="28"/>
      <c r="C82" s="17" t="s">
        <v>100</v>
      </c>
      <c r="I82" s="87"/>
      <c r="L82" s="28"/>
    </row>
    <row r="83" spans="2:47" s="1" customFormat="1" ht="6.95" customHeight="1">
      <c r="B83" s="28"/>
      <c r="I83" s="87"/>
      <c r="L83" s="28"/>
    </row>
    <row r="84" spans="2:47" s="1" customFormat="1" ht="12" customHeight="1">
      <c r="B84" s="28"/>
      <c r="C84" s="23" t="s">
        <v>14</v>
      </c>
      <c r="I84" s="87"/>
      <c r="L84" s="28"/>
    </row>
    <row r="85" spans="2:47" s="1" customFormat="1" ht="16.5" customHeight="1">
      <c r="B85" s="28"/>
      <c r="E85" s="218" t="str">
        <f>E7</f>
        <v>Zateplenie administratívno prevádzkovej budovy v areáli Plaveč</v>
      </c>
      <c r="F85" s="219"/>
      <c r="G85" s="219"/>
      <c r="H85" s="219"/>
      <c r="I85" s="87"/>
      <c r="L85" s="28"/>
    </row>
    <row r="86" spans="2:47" s="1" customFormat="1" ht="12" customHeight="1">
      <c r="B86" s="28"/>
      <c r="C86" s="23" t="s">
        <v>97</v>
      </c>
      <c r="I86" s="87"/>
      <c r="L86" s="28"/>
    </row>
    <row r="87" spans="2:47" s="1" customFormat="1" ht="16.5" customHeight="1">
      <c r="B87" s="28"/>
      <c r="E87" s="198" t="str">
        <f>E9</f>
        <v>ASR - Zateplenie administratívno prevádzkovej budovy</v>
      </c>
      <c r="F87" s="220"/>
      <c r="G87" s="220"/>
      <c r="H87" s="220"/>
      <c r="I87" s="87"/>
      <c r="L87" s="28"/>
    </row>
    <row r="88" spans="2:47" s="1" customFormat="1" ht="6.95" customHeight="1">
      <c r="B88" s="28"/>
      <c r="I88" s="87"/>
      <c r="L88" s="28"/>
    </row>
    <row r="89" spans="2:47" s="1" customFormat="1" ht="12" customHeight="1">
      <c r="B89" s="28"/>
      <c r="C89" s="23" t="s">
        <v>20</v>
      </c>
      <c r="F89" s="21" t="str">
        <f>F12</f>
        <v>Plaveč</v>
      </c>
      <c r="I89" s="88" t="s">
        <v>22</v>
      </c>
      <c r="J89" s="48">
        <f>IF(J12="","",J12)</f>
        <v>0</v>
      </c>
      <c r="L89" s="28"/>
    </row>
    <row r="90" spans="2:47" s="1" customFormat="1" ht="6.95" customHeight="1">
      <c r="B90" s="28"/>
      <c r="I90" s="87"/>
      <c r="L90" s="28"/>
    </row>
    <row r="91" spans="2:47" s="1" customFormat="1" ht="15.2" customHeight="1">
      <c r="B91" s="28"/>
      <c r="C91" s="23" t="s">
        <v>23</v>
      </c>
      <c r="F91" s="21" t="str">
        <f>E15</f>
        <v>AGROKARPATY, spol. s r. o. Plavnica</v>
      </c>
      <c r="I91" s="88" t="s">
        <v>31</v>
      </c>
      <c r="J91" s="26" t="str">
        <f>E21</f>
        <v>Ing. Pavel Fedorko</v>
      </c>
      <c r="L91" s="28"/>
    </row>
    <row r="92" spans="2:47" s="1" customFormat="1" ht="15.2" customHeight="1">
      <c r="B92" s="28"/>
      <c r="C92" s="23" t="s">
        <v>29</v>
      </c>
      <c r="F92" s="21" t="str">
        <f>IF(E18="","",E18)</f>
        <v>Vyplň údaj</v>
      </c>
      <c r="I92" s="88" t="s">
        <v>37</v>
      </c>
      <c r="J92" s="26" t="str">
        <f>E24</f>
        <v>Ing. Pavel Fedorko</v>
      </c>
      <c r="L92" s="28"/>
    </row>
    <row r="93" spans="2:47" s="1" customFormat="1" ht="10.35" customHeight="1">
      <c r="B93" s="28"/>
      <c r="I93" s="87"/>
      <c r="L93" s="28"/>
    </row>
    <row r="94" spans="2:47" s="1" customFormat="1" ht="29.25" customHeight="1">
      <c r="B94" s="28"/>
      <c r="C94" s="109" t="s">
        <v>101</v>
      </c>
      <c r="D94" s="96"/>
      <c r="E94" s="96"/>
      <c r="F94" s="96"/>
      <c r="G94" s="96"/>
      <c r="H94" s="96"/>
      <c r="I94" s="110"/>
      <c r="J94" s="111" t="s">
        <v>102</v>
      </c>
      <c r="K94" s="96"/>
      <c r="L94" s="28"/>
    </row>
    <row r="95" spans="2:47" s="1" customFormat="1" ht="10.35" customHeight="1">
      <c r="B95" s="28"/>
      <c r="I95" s="87"/>
      <c r="L95" s="28"/>
    </row>
    <row r="96" spans="2:47" s="1" customFormat="1" ht="22.9" customHeight="1">
      <c r="B96" s="28"/>
      <c r="C96" s="112" t="s">
        <v>103</v>
      </c>
      <c r="I96" s="87"/>
      <c r="J96" s="62">
        <f>J123</f>
        <v>0</v>
      </c>
      <c r="L96" s="28"/>
      <c r="AU96" s="13" t="s">
        <v>104</v>
      </c>
    </row>
    <row r="97" spans="2:12" s="8" customFormat="1" ht="24.95" customHeight="1">
      <c r="B97" s="113"/>
      <c r="D97" s="114" t="s">
        <v>105</v>
      </c>
      <c r="E97" s="115"/>
      <c r="F97" s="115"/>
      <c r="G97" s="115"/>
      <c r="H97" s="115"/>
      <c r="I97" s="116"/>
      <c r="J97" s="117">
        <f>J124</f>
        <v>0</v>
      </c>
      <c r="L97" s="113"/>
    </row>
    <row r="98" spans="2:12" s="9" customFormat="1" ht="19.899999999999999" customHeight="1">
      <c r="B98" s="118"/>
      <c r="D98" s="119" t="s">
        <v>106</v>
      </c>
      <c r="E98" s="120"/>
      <c r="F98" s="120"/>
      <c r="G98" s="120"/>
      <c r="H98" s="120"/>
      <c r="I98" s="121"/>
      <c r="J98" s="122">
        <f>J125</f>
        <v>0</v>
      </c>
      <c r="L98" s="118"/>
    </row>
    <row r="99" spans="2:12" s="9" customFormat="1" ht="19.899999999999999" customHeight="1">
      <c r="B99" s="118"/>
      <c r="D99" s="119" t="s">
        <v>107</v>
      </c>
      <c r="E99" s="120"/>
      <c r="F99" s="120"/>
      <c r="G99" s="120"/>
      <c r="H99" s="120"/>
      <c r="I99" s="121"/>
      <c r="J99" s="122">
        <f>J134</f>
        <v>0</v>
      </c>
      <c r="L99" s="118"/>
    </row>
    <row r="100" spans="2:12" s="8" customFormat="1" ht="24.95" customHeight="1">
      <c r="B100" s="113"/>
      <c r="D100" s="114" t="s">
        <v>108</v>
      </c>
      <c r="E100" s="115"/>
      <c r="F100" s="115"/>
      <c r="G100" s="115"/>
      <c r="H100" s="115"/>
      <c r="I100" s="116"/>
      <c r="J100" s="117">
        <f>J146</f>
        <v>0</v>
      </c>
      <c r="L100" s="113"/>
    </row>
    <row r="101" spans="2:12" s="9" customFormat="1" ht="19.899999999999999" customHeight="1">
      <c r="B101" s="118"/>
      <c r="D101" s="119" t="s">
        <v>109</v>
      </c>
      <c r="E101" s="120"/>
      <c r="F101" s="120"/>
      <c r="G101" s="120"/>
      <c r="H101" s="120"/>
      <c r="I101" s="121"/>
      <c r="J101" s="122">
        <f>J147</f>
        <v>0</v>
      </c>
      <c r="L101" s="118"/>
    </row>
    <row r="102" spans="2:12" s="9" customFormat="1" ht="19.899999999999999" customHeight="1">
      <c r="B102" s="118"/>
      <c r="D102" s="119" t="s">
        <v>110</v>
      </c>
      <c r="E102" s="120"/>
      <c r="F102" s="120"/>
      <c r="G102" s="120"/>
      <c r="H102" s="120"/>
      <c r="I102" s="121"/>
      <c r="J102" s="122">
        <f>J150</f>
        <v>0</v>
      </c>
      <c r="L102" s="118"/>
    </row>
    <row r="103" spans="2:12" s="8" customFormat="1" ht="21.75" customHeight="1">
      <c r="B103" s="113"/>
      <c r="D103" s="123" t="s">
        <v>111</v>
      </c>
      <c r="I103" s="124"/>
      <c r="J103" s="125">
        <f>J153</f>
        <v>0</v>
      </c>
      <c r="L103" s="113"/>
    </row>
    <row r="104" spans="2:12" s="1" customFormat="1" ht="21.75" customHeight="1">
      <c r="B104" s="28"/>
      <c r="I104" s="87"/>
      <c r="L104" s="28"/>
    </row>
    <row r="105" spans="2:12" s="1" customFormat="1" ht="6.95" customHeight="1">
      <c r="B105" s="40"/>
      <c r="C105" s="41"/>
      <c r="D105" s="41"/>
      <c r="E105" s="41"/>
      <c r="F105" s="41"/>
      <c r="G105" s="41"/>
      <c r="H105" s="41"/>
      <c r="I105" s="107"/>
      <c r="J105" s="41"/>
      <c r="K105" s="41"/>
      <c r="L105" s="28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108"/>
      <c r="J109" s="43"/>
      <c r="K109" s="43"/>
      <c r="L109" s="28"/>
    </row>
    <row r="110" spans="2:12" s="1" customFormat="1" ht="24.95" customHeight="1">
      <c r="B110" s="28"/>
      <c r="C110" s="17" t="s">
        <v>112</v>
      </c>
      <c r="I110" s="87"/>
      <c r="L110" s="28"/>
    </row>
    <row r="111" spans="2:12" s="1" customFormat="1" ht="6.95" customHeight="1">
      <c r="B111" s="28"/>
      <c r="I111" s="87"/>
      <c r="L111" s="28"/>
    </row>
    <row r="112" spans="2:12" s="1" customFormat="1" ht="12" customHeight="1">
      <c r="B112" s="28"/>
      <c r="C112" s="23" t="s">
        <v>14</v>
      </c>
      <c r="I112" s="87"/>
      <c r="L112" s="28"/>
    </row>
    <row r="113" spans="2:65" s="1" customFormat="1" ht="16.5" customHeight="1">
      <c r="B113" s="28"/>
      <c r="E113" s="218" t="str">
        <f>E7</f>
        <v>Zateplenie administratívno prevádzkovej budovy v areáli Plaveč</v>
      </c>
      <c r="F113" s="219"/>
      <c r="G113" s="219"/>
      <c r="H113" s="219"/>
      <c r="I113" s="87"/>
      <c r="L113" s="28"/>
    </row>
    <row r="114" spans="2:65" s="1" customFormat="1" ht="12" customHeight="1">
      <c r="B114" s="28"/>
      <c r="C114" s="23" t="s">
        <v>97</v>
      </c>
      <c r="I114" s="87"/>
      <c r="L114" s="28"/>
    </row>
    <row r="115" spans="2:65" s="1" customFormat="1" ht="16.5" customHeight="1">
      <c r="B115" s="28"/>
      <c r="E115" s="198" t="str">
        <f>E9</f>
        <v>ASR - Zateplenie administratívno prevádzkovej budovy</v>
      </c>
      <c r="F115" s="220"/>
      <c r="G115" s="220"/>
      <c r="H115" s="220"/>
      <c r="I115" s="87"/>
      <c r="L115" s="28"/>
    </row>
    <row r="116" spans="2:65" s="1" customFormat="1" ht="6.95" customHeight="1">
      <c r="B116" s="28"/>
      <c r="I116" s="87"/>
      <c r="L116" s="28"/>
    </row>
    <row r="117" spans="2:65" s="1" customFormat="1" ht="12" customHeight="1">
      <c r="B117" s="28"/>
      <c r="C117" s="23" t="s">
        <v>20</v>
      </c>
      <c r="F117" s="21" t="str">
        <f>F12</f>
        <v>Plaveč</v>
      </c>
      <c r="I117" s="88" t="s">
        <v>22</v>
      </c>
      <c r="J117" s="48">
        <f>IF(J12="","",J12)</f>
        <v>0</v>
      </c>
      <c r="L117" s="28"/>
    </row>
    <row r="118" spans="2:65" s="1" customFormat="1" ht="6.95" customHeight="1">
      <c r="B118" s="28"/>
      <c r="I118" s="87"/>
      <c r="L118" s="28"/>
    </row>
    <row r="119" spans="2:65" s="1" customFormat="1" ht="15.2" customHeight="1">
      <c r="B119" s="28"/>
      <c r="C119" s="23" t="s">
        <v>23</v>
      </c>
      <c r="F119" s="21" t="str">
        <f>E15</f>
        <v>AGROKARPATY, spol. s r. o. Plavnica</v>
      </c>
      <c r="I119" s="88" t="s">
        <v>31</v>
      </c>
      <c r="J119" s="26" t="str">
        <f>E21</f>
        <v>Ing. Pavel Fedorko</v>
      </c>
      <c r="L119" s="28"/>
    </row>
    <row r="120" spans="2:65" s="1" customFormat="1" ht="15.2" customHeight="1">
      <c r="B120" s="28"/>
      <c r="C120" s="23" t="s">
        <v>29</v>
      </c>
      <c r="F120" s="21" t="str">
        <f>IF(E18="","",E18)</f>
        <v>Vyplň údaj</v>
      </c>
      <c r="I120" s="88" t="s">
        <v>37</v>
      </c>
      <c r="J120" s="26" t="str">
        <f>E24</f>
        <v>Ing. Pavel Fedorko</v>
      </c>
      <c r="L120" s="28"/>
    </row>
    <row r="121" spans="2:65" s="1" customFormat="1" ht="10.35" customHeight="1">
      <c r="B121" s="28"/>
      <c r="I121" s="87"/>
      <c r="L121" s="28"/>
    </row>
    <row r="122" spans="2:65" s="10" customFormat="1" ht="29.25" customHeight="1">
      <c r="B122" s="126"/>
      <c r="C122" s="127" t="s">
        <v>113</v>
      </c>
      <c r="D122" s="128" t="s">
        <v>64</v>
      </c>
      <c r="E122" s="128" t="s">
        <v>60</v>
      </c>
      <c r="F122" s="128" t="s">
        <v>61</v>
      </c>
      <c r="G122" s="128" t="s">
        <v>114</v>
      </c>
      <c r="H122" s="128" t="s">
        <v>115</v>
      </c>
      <c r="I122" s="129" t="s">
        <v>116</v>
      </c>
      <c r="J122" s="130" t="s">
        <v>102</v>
      </c>
      <c r="K122" s="131" t="s">
        <v>117</v>
      </c>
      <c r="L122" s="126"/>
      <c r="M122" s="55" t="s">
        <v>1</v>
      </c>
      <c r="N122" s="56" t="s">
        <v>43</v>
      </c>
      <c r="O122" s="56" t="s">
        <v>118</v>
      </c>
      <c r="P122" s="56" t="s">
        <v>119</v>
      </c>
      <c r="Q122" s="56" t="s">
        <v>120</v>
      </c>
      <c r="R122" s="56" t="s">
        <v>121</v>
      </c>
      <c r="S122" s="56" t="s">
        <v>122</v>
      </c>
      <c r="T122" s="56" t="s">
        <v>123</v>
      </c>
      <c r="U122" s="57" t="s">
        <v>124</v>
      </c>
    </row>
    <row r="123" spans="2:65" s="1" customFormat="1" ht="22.9" customHeight="1">
      <c r="B123" s="28"/>
      <c r="C123" s="60" t="s">
        <v>103</v>
      </c>
      <c r="I123" s="87"/>
      <c r="J123" s="132">
        <f>BK123</f>
        <v>0</v>
      </c>
      <c r="L123" s="28"/>
      <c r="M123" s="58"/>
      <c r="N123" s="49"/>
      <c r="O123" s="49"/>
      <c r="P123" s="133">
        <f>P124+P146+P153</f>
        <v>0</v>
      </c>
      <c r="Q123" s="49"/>
      <c r="R123" s="133">
        <f>R124+R146+R153</f>
        <v>90.313549109460013</v>
      </c>
      <c r="S123" s="49"/>
      <c r="T123" s="133">
        <f>T124+T146+T153</f>
        <v>5.9904900000000004E-2</v>
      </c>
      <c r="U123" s="50"/>
      <c r="AT123" s="13" t="s">
        <v>78</v>
      </c>
      <c r="AU123" s="13" t="s">
        <v>104</v>
      </c>
      <c r="BK123" s="134">
        <f>BK124+BK146+BK153</f>
        <v>0</v>
      </c>
    </row>
    <row r="124" spans="2:65" s="11" customFormat="1" ht="25.9" customHeight="1">
      <c r="B124" s="135"/>
      <c r="D124" s="136" t="s">
        <v>78</v>
      </c>
      <c r="E124" s="137" t="s">
        <v>125</v>
      </c>
      <c r="F124" s="137" t="s">
        <v>126</v>
      </c>
      <c r="I124" s="138"/>
      <c r="J124" s="125">
        <f>BK124</f>
        <v>0</v>
      </c>
      <c r="L124" s="135"/>
      <c r="M124" s="139"/>
      <c r="P124" s="140">
        <f>P125+P134</f>
        <v>0</v>
      </c>
      <c r="R124" s="140">
        <f>R125+R134</f>
        <v>89.968572179460011</v>
      </c>
      <c r="T124" s="140">
        <f>T125+T134</f>
        <v>0</v>
      </c>
      <c r="U124" s="141"/>
      <c r="AR124" s="136" t="s">
        <v>87</v>
      </c>
      <c r="AT124" s="142" t="s">
        <v>78</v>
      </c>
      <c r="AU124" s="142" t="s">
        <v>79</v>
      </c>
      <c r="AY124" s="136" t="s">
        <v>127</v>
      </c>
      <c r="BK124" s="143">
        <f>BK125+BK134</f>
        <v>0</v>
      </c>
    </row>
    <row r="125" spans="2:65" s="11" customFormat="1" ht="22.9" customHeight="1">
      <c r="B125" s="135"/>
      <c r="D125" s="136" t="s">
        <v>78</v>
      </c>
      <c r="E125" s="144" t="s">
        <v>128</v>
      </c>
      <c r="F125" s="144" t="s">
        <v>129</v>
      </c>
      <c r="I125" s="138"/>
      <c r="J125" s="145">
        <f>BK125</f>
        <v>0</v>
      </c>
      <c r="L125" s="135"/>
      <c r="M125" s="139"/>
      <c r="P125" s="140">
        <f>SUM(P126:P133)</f>
        <v>0</v>
      </c>
      <c r="R125" s="140">
        <f>SUM(R126:R133)</f>
        <v>20.121933640000002</v>
      </c>
      <c r="T125" s="140">
        <f>SUM(T126:T133)</f>
        <v>0</v>
      </c>
      <c r="U125" s="141"/>
      <c r="AR125" s="136" t="s">
        <v>87</v>
      </c>
      <c r="AT125" s="142" t="s">
        <v>78</v>
      </c>
      <c r="AU125" s="142" t="s">
        <v>87</v>
      </c>
      <c r="AY125" s="136" t="s">
        <v>127</v>
      </c>
      <c r="BK125" s="143">
        <f>SUM(BK126:BK133)</f>
        <v>0</v>
      </c>
    </row>
    <row r="126" spans="2:65" s="1" customFormat="1" ht="36" customHeight="1">
      <c r="B126" s="28"/>
      <c r="C126" s="146" t="s">
        <v>87</v>
      </c>
      <c r="D126" s="146" t="s">
        <v>130</v>
      </c>
      <c r="E126" s="147" t="s">
        <v>131</v>
      </c>
      <c r="F126" s="148" t="s">
        <v>132</v>
      </c>
      <c r="G126" s="149" t="s">
        <v>133</v>
      </c>
      <c r="H126" s="150">
        <v>462.89699999999999</v>
      </c>
      <c r="I126" s="150"/>
      <c r="J126" s="151">
        <f t="shared" ref="J126:J133" si="0">ROUND(I126*H126,3)</f>
        <v>0</v>
      </c>
      <c r="K126" s="148" t="s">
        <v>134</v>
      </c>
      <c r="L126" s="28"/>
      <c r="M126" s="152" t="s">
        <v>1</v>
      </c>
      <c r="N126" s="153" t="s">
        <v>45</v>
      </c>
      <c r="P126" s="154">
        <f t="shared" ref="P126:P133" si="1">O126*H126</f>
        <v>0</v>
      </c>
      <c r="Q126" s="154">
        <v>3.3E-3</v>
      </c>
      <c r="R126" s="154">
        <f t="shared" ref="R126:R133" si="2">Q126*H126</f>
        <v>1.5275600999999999</v>
      </c>
      <c r="S126" s="154">
        <v>0</v>
      </c>
      <c r="T126" s="154">
        <f t="shared" ref="T126:T133" si="3">S126*H126</f>
        <v>0</v>
      </c>
      <c r="U126" s="155" t="s">
        <v>1</v>
      </c>
      <c r="AR126" s="156" t="s">
        <v>135</v>
      </c>
      <c r="AT126" s="156" t="s">
        <v>130</v>
      </c>
      <c r="AU126" s="156" t="s">
        <v>136</v>
      </c>
      <c r="AY126" s="13" t="s">
        <v>127</v>
      </c>
      <c r="BE126" s="157">
        <f t="shared" ref="BE126:BE133" si="4">IF(N126="základná",J126,0)</f>
        <v>0</v>
      </c>
      <c r="BF126" s="157">
        <f t="shared" ref="BF126:BF133" si="5">IF(N126="znížená",J126,0)</f>
        <v>0</v>
      </c>
      <c r="BG126" s="157">
        <f t="shared" ref="BG126:BG133" si="6">IF(N126="zákl. prenesená",J126,0)</f>
        <v>0</v>
      </c>
      <c r="BH126" s="157">
        <f t="shared" ref="BH126:BH133" si="7">IF(N126="zníž. prenesená",J126,0)</f>
        <v>0</v>
      </c>
      <c r="BI126" s="157">
        <f t="shared" ref="BI126:BI133" si="8">IF(N126="nulová",J126,0)</f>
        <v>0</v>
      </c>
      <c r="BJ126" s="13" t="s">
        <v>136</v>
      </c>
      <c r="BK126" s="158">
        <f t="shared" ref="BK126:BK133" si="9">ROUND(I126*H126,3)</f>
        <v>0</v>
      </c>
      <c r="BL126" s="13" t="s">
        <v>135</v>
      </c>
      <c r="BM126" s="156" t="s">
        <v>137</v>
      </c>
    </row>
    <row r="127" spans="2:65" s="1" customFormat="1" ht="36" customHeight="1">
      <c r="B127" s="28"/>
      <c r="C127" s="146" t="s">
        <v>136</v>
      </c>
      <c r="D127" s="146" t="s">
        <v>130</v>
      </c>
      <c r="E127" s="147" t="s">
        <v>138</v>
      </c>
      <c r="F127" s="148" t="s">
        <v>139</v>
      </c>
      <c r="G127" s="149" t="s">
        <v>133</v>
      </c>
      <c r="H127" s="150">
        <v>20.396999999999998</v>
      </c>
      <c r="I127" s="150"/>
      <c r="J127" s="151">
        <f t="shared" si="0"/>
        <v>0</v>
      </c>
      <c r="K127" s="148" t="s">
        <v>134</v>
      </c>
      <c r="L127" s="28"/>
      <c r="M127" s="152" t="s">
        <v>1</v>
      </c>
      <c r="N127" s="153" t="s">
        <v>45</v>
      </c>
      <c r="P127" s="154">
        <f t="shared" si="1"/>
        <v>0</v>
      </c>
      <c r="Q127" s="154">
        <v>5.8999999999999999E-3</v>
      </c>
      <c r="R127" s="154">
        <f t="shared" si="2"/>
        <v>0.12034229999999999</v>
      </c>
      <c r="S127" s="154">
        <v>0</v>
      </c>
      <c r="T127" s="154">
        <f t="shared" si="3"/>
        <v>0</v>
      </c>
      <c r="U127" s="155" t="s">
        <v>1</v>
      </c>
      <c r="AR127" s="156" t="s">
        <v>135</v>
      </c>
      <c r="AT127" s="156" t="s">
        <v>130</v>
      </c>
      <c r="AU127" s="156" t="s">
        <v>136</v>
      </c>
      <c r="AY127" s="13" t="s">
        <v>127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3" t="s">
        <v>136</v>
      </c>
      <c r="BK127" s="158">
        <f t="shared" si="9"/>
        <v>0</v>
      </c>
      <c r="BL127" s="13" t="s">
        <v>135</v>
      </c>
      <c r="BM127" s="156" t="s">
        <v>140</v>
      </c>
    </row>
    <row r="128" spans="2:65" s="1" customFormat="1" ht="24" customHeight="1">
      <c r="B128" s="28"/>
      <c r="C128" s="146" t="s">
        <v>141</v>
      </c>
      <c r="D128" s="146" t="s">
        <v>130</v>
      </c>
      <c r="E128" s="147" t="s">
        <v>142</v>
      </c>
      <c r="F128" s="148" t="s">
        <v>143</v>
      </c>
      <c r="G128" s="149" t="s">
        <v>133</v>
      </c>
      <c r="H128" s="150">
        <v>483.29399999999998</v>
      </c>
      <c r="I128" s="150"/>
      <c r="J128" s="151">
        <f t="shared" si="0"/>
        <v>0</v>
      </c>
      <c r="K128" s="148" t="s">
        <v>144</v>
      </c>
      <c r="L128" s="28"/>
      <c r="M128" s="152" t="s">
        <v>1</v>
      </c>
      <c r="N128" s="153" t="s">
        <v>45</v>
      </c>
      <c r="P128" s="154">
        <f t="shared" si="1"/>
        <v>0</v>
      </c>
      <c r="Q128" s="154">
        <v>5.2999999999999998E-4</v>
      </c>
      <c r="R128" s="154">
        <f t="shared" si="2"/>
        <v>0.25614581999999997</v>
      </c>
      <c r="S128" s="154">
        <v>0</v>
      </c>
      <c r="T128" s="154">
        <f t="shared" si="3"/>
        <v>0</v>
      </c>
      <c r="U128" s="155" t="s">
        <v>1</v>
      </c>
      <c r="AR128" s="156" t="s">
        <v>135</v>
      </c>
      <c r="AT128" s="156" t="s">
        <v>130</v>
      </c>
      <c r="AU128" s="156" t="s">
        <v>136</v>
      </c>
      <c r="AY128" s="13" t="s">
        <v>127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3" t="s">
        <v>136</v>
      </c>
      <c r="BK128" s="158">
        <f t="shared" si="9"/>
        <v>0</v>
      </c>
      <c r="BL128" s="13" t="s">
        <v>135</v>
      </c>
      <c r="BM128" s="156" t="s">
        <v>145</v>
      </c>
    </row>
    <row r="129" spans="2:65" s="1" customFormat="1" ht="16.5" customHeight="1">
      <c r="B129" s="28"/>
      <c r="C129" s="146" t="s">
        <v>135</v>
      </c>
      <c r="D129" s="146" t="s">
        <v>130</v>
      </c>
      <c r="E129" s="147" t="s">
        <v>146</v>
      </c>
      <c r="F129" s="148" t="s">
        <v>147</v>
      </c>
      <c r="G129" s="149" t="s">
        <v>133</v>
      </c>
      <c r="H129" s="150">
        <v>115.128</v>
      </c>
      <c r="I129" s="150"/>
      <c r="J129" s="151">
        <f t="shared" si="0"/>
        <v>0</v>
      </c>
      <c r="K129" s="148" t="s">
        <v>148</v>
      </c>
      <c r="L129" s="28"/>
      <c r="M129" s="152" t="s">
        <v>1</v>
      </c>
      <c r="N129" s="153" t="s">
        <v>45</v>
      </c>
      <c r="P129" s="154">
        <f t="shared" si="1"/>
        <v>0</v>
      </c>
      <c r="Q129" s="154">
        <v>5.11E-3</v>
      </c>
      <c r="R129" s="154">
        <f t="shared" si="2"/>
        <v>0.58830408000000001</v>
      </c>
      <c r="S129" s="154">
        <v>0</v>
      </c>
      <c r="T129" s="154">
        <f t="shared" si="3"/>
        <v>0</v>
      </c>
      <c r="U129" s="155" t="s">
        <v>1</v>
      </c>
      <c r="AR129" s="156" t="s">
        <v>135</v>
      </c>
      <c r="AT129" s="156" t="s">
        <v>130</v>
      </c>
      <c r="AU129" s="156" t="s">
        <v>136</v>
      </c>
      <c r="AY129" s="13" t="s">
        <v>127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3" t="s">
        <v>136</v>
      </c>
      <c r="BK129" s="158">
        <f t="shared" si="9"/>
        <v>0</v>
      </c>
      <c r="BL129" s="13" t="s">
        <v>135</v>
      </c>
      <c r="BM129" s="156" t="s">
        <v>149</v>
      </c>
    </row>
    <row r="130" spans="2:65" s="1" customFormat="1" ht="16.5" customHeight="1">
      <c r="B130" s="28"/>
      <c r="C130" s="159" t="s">
        <v>150</v>
      </c>
      <c r="D130" s="159" t="s">
        <v>151</v>
      </c>
      <c r="E130" s="160" t="s">
        <v>152</v>
      </c>
      <c r="F130" s="161" t="s">
        <v>153</v>
      </c>
      <c r="G130" s="162" t="s">
        <v>154</v>
      </c>
      <c r="H130" s="163">
        <v>2899.7820000000002</v>
      </c>
      <c r="I130" s="163"/>
      <c r="J130" s="164">
        <f t="shared" si="0"/>
        <v>0</v>
      </c>
      <c r="K130" s="161" t="s">
        <v>144</v>
      </c>
      <c r="L130" s="165"/>
      <c r="M130" s="166" t="s">
        <v>1</v>
      </c>
      <c r="N130" s="167" t="s">
        <v>45</v>
      </c>
      <c r="P130" s="154">
        <f t="shared" si="1"/>
        <v>0</v>
      </c>
      <c r="Q130" s="154">
        <v>1.0000000000000001E-5</v>
      </c>
      <c r="R130" s="154">
        <f t="shared" si="2"/>
        <v>2.8997820000000004E-2</v>
      </c>
      <c r="S130" s="154">
        <v>0</v>
      </c>
      <c r="T130" s="154">
        <f t="shared" si="3"/>
        <v>0</v>
      </c>
      <c r="U130" s="155" t="s">
        <v>1</v>
      </c>
      <c r="AR130" s="156" t="s">
        <v>155</v>
      </c>
      <c r="AT130" s="156" t="s">
        <v>151</v>
      </c>
      <c r="AU130" s="156" t="s">
        <v>136</v>
      </c>
      <c r="AY130" s="13" t="s">
        <v>127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3" t="s">
        <v>136</v>
      </c>
      <c r="BK130" s="158">
        <f t="shared" si="9"/>
        <v>0</v>
      </c>
      <c r="BL130" s="13" t="s">
        <v>135</v>
      </c>
      <c r="BM130" s="156" t="s">
        <v>156</v>
      </c>
    </row>
    <row r="131" spans="2:65" s="1" customFormat="1" ht="36" customHeight="1">
      <c r="B131" s="28"/>
      <c r="C131" s="146" t="s">
        <v>128</v>
      </c>
      <c r="D131" s="146" t="s">
        <v>130</v>
      </c>
      <c r="E131" s="147" t="s">
        <v>157</v>
      </c>
      <c r="F131" s="148" t="s">
        <v>158</v>
      </c>
      <c r="G131" s="149" t="s">
        <v>133</v>
      </c>
      <c r="H131" s="150">
        <v>20.396999999999998</v>
      </c>
      <c r="I131" s="150"/>
      <c r="J131" s="151">
        <f t="shared" si="0"/>
        <v>0</v>
      </c>
      <c r="K131" s="148" t="s">
        <v>134</v>
      </c>
      <c r="L131" s="28"/>
      <c r="M131" s="152" t="s">
        <v>1</v>
      </c>
      <c r="N131" s="153" t="s">
        <v>45</v>
      </c>
      <c r="P131" s="154">
        <f t="shared" si="1"/>
        <v>0</v>
      </c>
      <c r="Q131" s="154">
        <v>1.2409999999999999E-2</v>
      </c>
      <c r="R131" s="154">
        <f t="shared" si="2"/>
        <v>0.25312676999999995</v>
      </c>
      <c r="S131" s="154">
        <v>0</v>
      </c>
      <c r="T131" s="154">
        <f t="shared" si="3"/>
        <v>0</v>
      </c>
      <c r="U131" s="155" t="s">
        <v>1</v>
      </c>
      <c r="AR131" s="156" t="s">
        <v>135</v>
      </c>
      <c r="AT131" s="156" t="s">
        <v>130</v>
      </c>
      <c r="AU131" s="156" t="s">
        <v>136</v>
      </c>
      <c r="AY131" s="13" t="s">
        <v>127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3" t="s">
        <v>136</v>
      </c>
      <c r="BK131" s="158">
        <f t="shared" si="9"/>
        <v>0</v>
      </c>
      <c r="BL131" s="13" t="s">
        <v>135</v>
      </c>
      <c r="BM131" s="156" t="s">
        <v>159</v>
      </c>
    </row>
    <row r="132" spans="2:65" s="1" customFormat="1" ht="24" customHeight="1">
      <c r="B132" s="28"/>
      <c r="C132" s="146" t="s">
        <v>160</v>
      </c>
      <c r="D132" s="146" t="s">
        <v>130</v>
      </c>
      <c r="E132" s="147" t="s">
        <v>161</v>
      </c>
      <c r="F132" s="148" t="s">
        <v>162</v>
      </c>
      <c r="G132" s="149" t="s">
        <v>133</v>
      </c>
      <c r="H132" s="150">
        <v>441.76100000000002</v>
      </c>
      <c r="I132" s="150"/>
      <c r="J132" s="151">
        <f t="shared" si="0"/>
        <v>0</v>
      </c>
      <c r="K132" s="148" t="s">
        <v>144</v>
      </c>
      <c r="L132" s="28"/>
      <c r="M132" s="152" t="s">
        <v>1</v>
      </c>
      <c r="N132" s="153" t="s">
        <v>45</v>
      </c>
      <c r="P132" s="154">
        <f t="shared" si="1"/>
        <v>0</v>
      </c>
      <c r="Q132" s="154">
        <v>3.7429999999999998E-2</v>
      </c>
      <c r="R132" s="154">
        <f t="shared" si="2"/>
        <v>16.535114230000001</v>
      </c>
      <c r="S132" s="154">
        <v>0</v>
      </c>
      <c r="T132" s="154">
        <f t="shared" si="3"/>
        <v>0</v>
      </c>
      <c r="U132" s="155" t="s">
        <v>1</v>
      </c>
      <c r="AR132" s="156" t="s">
        <v>135</v>
      </c>
      <c r="AT132" s="156" t="s">
        <v>130</v>
      </c>
      <c r="AU132" s="156" t="s">
        <v>136</v>
      </c>
      <c r="AY132" s="13" t="s">
        <v>127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3" t="s">
        <v>136</v>
      </c>
      <c r="BK132" s="158">
        <f t="shared" si="9"/>
        <v>0</v>
      </c>
      <c r="BL132" s="13" t="s">
        <v>135</v>
      </c>
      <c r="BM132" s="156" t="s">
        <v>163</v>
      </c>
    </row>
    <row r="133" spans="2:65" s="1" customFormat="1" ht="24" customHeight="1">
      <c r="B133" s="28"/>
      <c r="C133" s="146" t="s">
        <v>155</v>
      </c>
      <c r="D133" s="146" t="s">
        <v>130</v>
      </c>
      <c r="E133" s="147" t="s">
        <v>164</v>
      </c>
      <c r="F133" s="148" t="s">
        <v>165</v>
      </c>
      <c r="G133" s="149" t="s">
        <v>133</v>
      </c>
      <c r="H133" s="150">
        <v>43.603999999999999</v>
      </c>
      <c r="I133" s="150"/>
      <c r="J133" s="151">
        <f t="shared" si="0"/>
        <v>0</v>
      </c>
      <c r="K133" s="148" t="s">
        <v>144</v>
      </c>
      <c r="L133" s="28"/>
      <c r="M133" s="152" t="s">
        <v>1</v>
      </c>
      <c r="N133" s="153" t="s">
        <v>45</v>
      </c>
      <c r="P133" s="154">
        <f t="shared" si="1"/>
        <v>0</v>
      </c>
      <c r="Q133" s="154">
        <v>1.8630000000000001E-2</v>
      </c>
      <c r="R133" s="154">
        <f t="shared" si="2"/>
        <v>0.81234252000000007</v>
      </c>
      <c r="S133" s="154">
        <v>0</v>
      </c>
      <c r="T133" s="154">
        <f t="shared" si="3"/>
        <v>0</v>
      </c>
      <c r="U133" s="155" t="s">
        <v>1</v>
      </c>
      <c r="AR133" s="156" t="s">
        <v>135</v>
      </c>
      <c r="AT133" s="156" t="s">
        <v>130</v>
      </c>
      <c r="AU133" s="156" t="s">
        <v>136</v>
      </c>
      <c r="AY133" s="13" t="s">
        <v>127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3" t="s">
        <v>136</v>
      </c>
      <c r="BK133" s="158">
        <f t="shared" si="9"/>
        <v>0</v>
      </c>
      <c r="BL133" s="13" t="s">
        <v>135</v>
      </c>
      <c r="BM133" s="156" t="s">
        <v>166</v>
      </c>
    </row>
    <row r="134" spans="2:65" s="11" customFormat="1" ht="22.9" customHeight="1">
      <c r="B134" s="135"/>
      <c r="D134" s="136" t="s">
        <v>78</v>
      </c>
      <c r="E134" s="144" t="s">
        <v>167</v>
      </c>
      <c r="F134" s="144" t="s">
        <v>168</v>
      </c>
      <c r="I134" s="138"/>
      <c r="J134" s="145">
        <f>BK134</f>
        <v>0</v>
      </c>
      <c r="L134" s="135"/>
      <c r="M134" s="139"/>
      <c r="P134" s="140">
        <f>SUM(P135:P145)</f>
        <v>0</v>
      </c>
      <c r="R134" s="140">
        <f>SUM(R135:R145)</f>
        <v>69.846638539460002</v>
      </c>
      <c r="T134" s="140">
        <f>SUM(T135:T145)</f>
        <v>0</v>
      </c>
      <c r="U134" s="141"/>
      <c r="AR134" s="136" t="s">
        <v>87</v>
      </c>
      <c r="AT134" s="142" t="s">
        <v>78</v>
      </c>
      <c r="AU134" s="142" t="s">
        <v>87</v>
      </c>
      <c r="AY134" s="136" t="s">
        <v>127</v>
      </c>
      <c r="BK134" s="143">
        <f>SUM(BK135:BK145)</f>
        <v>0</v>
      </c>
    </row>
    <row r="135" spans="2:65" s="1" customFormat="1" ht="36" customHeight="1">
      <c r="B135" s="28"/>
      <c r="C135" s="146" t="s">
        <v>167</v>
      </c>
      <c r="D135" s="146" t="s">
        <v>130</v>
      </c>
      <c r="E135" s="147" t="s">
        <v>169</v>
      </c>
      <c r="F135" s="148" t="s">
        <v>170</v>
      </c>
      <c r="G135" s="149" t="s">
        <v>133</v>
      </c>
      <c r="H135" s="150">
        <v>609.81799999999998</v>
      </c>
      <c r="I135" s="150"/>
      <c r="J135" s="151">
        <f t="shared" ref="J135:J145" si="10">ROUND(I135*H135,3)</f>
        <v>0</v>
      </c>
      <c r="K135" s="148" t="s">
        <v>1</v>
      </c>
      <c r="L135" s="28"/>
      <c r="M135" s="152" t="s">
        <v>1</v>
      </c>
      <c r="N135" s="153" t="s">
        <v>45</v>
      </c>
      <c r="P135" s="154">
        <f t="shared" ref="P135:P145" si="11">O135*H135</f>
        <v>0</v>
      </c>
      <c r="Q135" s="154">
        <v>3.8588770000000001E-2</v>
      </c>
      <c r="R135" s="154">
        <f t="shared" ref="R135:R145" si="12">Q135*H135</f>
        <v>23.532126543859999</v>
      </c>
      <c r="S135" s="154">
        <v>0</v>
      </c>
      <c r="T135" s="154">
        <f t="shared" ref="T135:T145" si="13">S135*H135</f>
        <v>0</v>
      </c>
      <c r="U135" s="155" t="s">
        <v>1</v>
      </c>
      <c r="AR135" s="156" t="s">
        <v>135</v>
      </c>
      <c r="AT135" s="156" t="s">
        <v>130</v>
      </c>
      <c r="AU135" s="156" t="s">
        <v>136</v>
      </c>
      <c r="AY135" s="13" t="s">
        <v>127</v>
      </c>
      <c r="BE135" s="157">
        <f t="shared" ref="BE135:BE145" si="14">IF(N135="základná",J135,0)</f>
        <v>0</v>
      </c>
      <c r="BF135" s="157">
        <f t="shared" ref="BF135:BF145" si="15">IF(N135="znížená",J135,0)</f>
        <v>0</v>
      </c>
      <c r="BG135" s="157">
        <f t="shared" ref="BG135:BG145" si="16">IF(N135="zákl. prenesená",J135,0)</f>
        <v>0</v>
      </c>
      <c r="BH135" s="157">
        <f t="shared" ref="BH135:BH145" si="17">IF(N135="zníž. prenesená",J135,0)</f>
        <v>0</v>
      </c>
      <c r="BI135" s="157">
        <f t="shared" ref="BI135:BI145" si="18">IF(N135="nulová",J135,0)</f>
        <v>0</v>
      </c>
      <c r="BJ135" s="13" t="s">
        <v>136</v>
      </c>
      <c r="BK135" s="158">
        <f t="shared" ref="BK135:BK145" si="19">ROUND(I135*H135,3)</f>
        <v>0</v>
      </c>
      <c r="BL135" s="13" t="s">
        <v>135</v>
      </c>
      <c r="BM135" s="156" t="s">
        <v>171</v>
      </c>
    </row>
    <row r="136" spans="2:65" s="1" customFormat="1" ht="36" customHeight="1">
      <c r="B136" s="28"/>
      <c r="C136" s="146" t="s">
        <v>172</v>
      </c>
      <c r="D136" s="146" t="s">
        <v>130</v>
      </c>
      <c r="E136" s="147" t="s">
        <v>173</v>
      </c>
      <c r="F136" s="148" t="s">
        <v>174</v>
      </c>
      <c r="G136" s="149" t="s">
        <v>133</v>
      </c>
      <c r="H136" s="150">
        <v>609.81799999999998</v>
      </c>
      <c r="I136" s="150"/>
      <c r="J136" s="151">
        <f t="shared" si="10"/>
        <v>0</v>
      </c>
      <c r="K136" s="148" t="s">
        <v>144</v>
      </c>
      <c r="L136" s="28"/>
      <c r="M136" s="152" t="s">
        <v>1</v>
      </c>
      <c r="N136" s="153" t="s">
        <v>45</v>
      </c>
      <c r="P136" s="154">
        <f t="shared" si="11"/>
        <v>0</v>
      </c>
      <c r="Q136" s="154">
        <v>3.7920000000000002E-2</v>
      </c>
      <c r="R136" s="154">
        <f t="shared" si="12"/>
        <v>23.12429856</v>
      </c>
      <c r="S136" s="154">
        <v>0</v>
      </c>
      <c r="T136" s="154">
        <f t="shared" si="13"/>
        <v>0</v>
      </c>
      <c r="U136" s="155" t="s">
        <v>1</v>
      </c>
      <c r="AR136" s="156" t="s">
        <v>135</v>
      </c>
      <c r="AT136" s="156" t="s">
        <v>130</v>
      </c>
      <c r="AU136" s="156" t="s">
        <v>136</v>
      </c>
      <c r="AY136" s="13" t="s">
        <v>127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3" t="s">
        <v>136</v>
      </c>
      <c r="BK136" s="158">
        <f t="shared" si="19"/>
        <v>0</v>
      </c>
      <c r="BL136" s="13" t="s">
        <v>135</v>
      </c>
      <c r="BM136" s="156" t="s">
        <v>175</v>
      </c>
    </row>
    <row r="137" spans="2:65" s="1" customFormat="1" ht="36" customHeight="1">
      <c r="B137" s="28"/>
      <c r="C137" s="146" t="s">
        <v>176</v>
      </c>
      <c r="D137" s="146" t="s">
        <v>130</v>
      </c>
      <c r="E137" s="147" t="s">
        <v>177</v>
      </c>
      <c r="F137" s="148" t="s">
        <v>178</v>
      </c>
      <c r="G137" s="149" t="s">
        <v>133</v>
      </c>
      <c r="H137" s="150">
        <v>609.81799999999998</v>
      </c>
      <c r="I137" s="150"/>
      <c r="J137" s="151">
        <f t="shared" si="10"/>
        <v>0</v>
      </c>
      <c r="K137" s="148" t="s">
        <v>1</v>
      </c>
      <c r="L137" s="28"/>
      <c r="M137" s="152" t="s">
        <v>1</v>
      </c>
      <c r="N137" s="153" t="s">
        <v>45</v>
      </c>
      <c r="P137" s="154">
        <f t="shared" si="11"/>
        <v>0</v>
      </c>
      <c r="Q137" s="154">
        <v>3.7904199999999999E-2</v>
      </c>
      <c r="R137" s="154">
        <f t="shared" si="12"/>
        <v>23.114663435599997</v>
      </c>
      <c r="S137" s="154">
        <v>0</v>
      </c>
      <c r="T137" s="154">
        <f t="shared" si="13"/>
        <v>0</v>
      </c>
      <c r="U137" s="155" t="s">
        <v>1</v>
      </c>
      <c r="AR137" s="156" t="s">
        <v>135</v>
      </c>
      <c r="AT137" s="156" t="s">
        <v>130</v>
      </c>
      <c r="AU137" s="156" t="s">
        <v>136</v>
      </c>
      <c r="AY137" s="13" t="s">
        <v>127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3" t="s">
        <v>136</v>
      </c>
      <c r="BK137" s="158">
        <f t="shared" si="19"/>
        <v>0</v>
      </c>
      <c r="BL137" s="13" t="s">
        <v>135</v>
      </c>
      <c r="BM137" s="156" t="s">
        <v>179</v>
      </c>
    </row>
    <row r="138" spans="2:65" s="1" customFormat="1" ht="24" customHeight="1">
      <c r="B138" s="28"/>
      <c r="C138" s="146" t="s">
        <v>180</v>
      </c>
      <c r="D138" s="146" t="s">
        <v>130</v>
      </c>
      <c r="E138" s="147" t="s">
        <v>181</v>
      </c>
      <c r="F138" s="148" t="s">
        <v>182</v>
      </c>
      <c r="G138" s="149" t="s">
        <v>133</v>
      </c>
      <c r="H138" s="150">
        <v>609.81799999999998</v>
      </c>
      <c r="I138" s="150"/>
      <c r="J138" s="151">
        <f t="shared" si="10"/>
        <v>0</v>
      </c>
      <c r="K138" s="148" t="s">
        <v>1</v>
      </c>
      <c r="L138" s="28"/>
      <c r="M138" s="152" t="s">
        <v>1</v>
      </c>
      <c r="N138" s="153" t="s">
        <v>45</v>
      </c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4">
        <f t="shared" si="13"/>
        <v>0</v>
      </c>
      <c r="U138" s="155" t="s">
        <v>1</v>
      </c>
      <c r="AR138" s="156" t="s">
        <v>135</v>
      </c>
      <c r="AT138" s="156" t="s">
        <v>130</v>
      </c>
      <c r="AU138" s="156" t="s">
        <v>136</v>
      </c>
      <c r="AY138" s="13" t="s">
        <v>127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3" t="s">
        <v>136</v>
      </c>
      <c r="BK138" s="158">
        <f t="shared" si="19"/>
        <v>0</v>
      </c>
      <c r="BL138" s="13" t="s">
        <v>135</v>
      </c>
      <c r="BM138" s="156" t="s">
        <v>183</v>
      </c>
    </row>
    <row r="139" spans="2:65" s="1" customFormat="1" ht="16.5" customHeight="1">
      <c r="B139" s="28"/>
      <c r="C139" s="146" t="s">
        <v>184</v>
      </c>
      <c r="D139" s="146" t="s">
        <v>130</v>
      </c>
      <c r="E139" s="147" t="s">
        <v>185</v>
      </c>
      <c r="F139" s="148" t="s">
        <v>186</v>
      </c>
      <c r="G139" s="149" t="s">
        <v>187</v>
      </c>
      <c r="H139" s="150">
        <v>60</v>
      </c>
      <c r="I139" s="150"/>
      <c r="J139" s="151">
        <f t="shared" si="10"/>
        <v>0</v>
      </c>
      <c r="K139" s="148" t="s">
        <v>144</v>
      </c>
      <c r="L139" s="28"/>
      <c r="M139" s="152" t="s">
        <v>1</v>
      </c>
      <c r="N139" s="153" t="s">
        <v>45</v>
      </c>
      <c r="P139" s="154">
        <f t="shared" si="11"/>
        <v>0</v>
      </c>
      <c r="Q139" s="154">
        <v>4.2000000000000002E-4</v>
      </c>
      <c r="R139" s="154">
        <f t="shared" si="12"/>
        <v>2.52E-2</v>
      </c>
      <c r="S139" s="154">
        <v>0</v>
      </c>
      <c r="T139" s="154">
        <f t="shared" si="13"/>
        <v>0</v>
      </c>
      <c r="U139" s="155" t="s">
        <v>1</v>
      </c>
      <c r="AR139" s="156" t="s">
        <v>135</v>
      </c>
      <c r="AT139" s="156" t="s">
        <v>130</v>
      </c>
      <c r="AU139" s="156" t="s">
        <v>136</v>
      </c>
      <c r="AY139" s="13" t="s">
        <v>127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3" t="s">
        <v>136</v>
      </c>
      <c r="BK139" s="158">
        <f t="shared" si="19"/>
        <v>0</v>
      </c>
      <c r="BL139" s="13" t="s">
        <v>135</v>
      </c>
      <c r="BM139" s="156" t="s">
        <v>188</v>
      </c>
    </row>
    <row r="140" spans="2:65" s="1" customFormat="1" ht="16.5" customHeight="1">
      <c r="B140" s="28"/>
      <c r="C140" s="146" t="s">
        <v>189</v>
      </c>
      <c r="D140" s="146" t="s">
        <v>130</v>
      </c>
      <c r="E140" s="147" t="s">
        <v>190</v>
      </c>
      <c r="F140" s="148" t="s">
        <v>191</v>
      </c>
      <c r="G140" s="149" t="s">
        <v>187</v>
      </c>
      <c r="H140" s="150">
        <v>47.5</v>
      </c>
      <c r="I140" s="150"/>
      <c r="J140" s="151">
        <f t="shared" si="10"/>
        <v>0</v>
      </c>
      <c r="K140" s="148" t="s">
        <v>144</v>
      </c>
      <c r="L140" s="28"/>
      <c r="M140" s="152" t="s">
        <v>1</v>
      </c>
      <c r="N140" s="153" t="s">
        <v>45</v>
      </c>
      <c r="P140" s="154">
        <f t="shared" si="11"/>
        <v>0</v>
      </c>
      <c r="Q140" s="154">
        <v>1E-4</v>
      </c>
      <c r="R140" s="154">
        <f t="shared" si="12"/>
        <v>4.7499999999999999E-3</v>
      </c>
      <c r="S140" s="154">
        <v>0</v>
      </c>
      <c r="T140" s="154">
        <f t="shared" si="13"/>
        <v>0</v>
      </c>
      <c r="U140" s="155" t="s">
        <v>1</v>
      </c>
      <c r="AR140" s="156" t="s">
        <v>135</v>
      </c>
      <c r="AT140" s="156" t="s">
        <v>130</v>
      </c>
      <c r="AU140" s="156" t="s">
        <v>136</v>
      </c>
      <c r="AY140" s="13" t="s">
        <v>127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3" t="s">
        <v>136</v>
      </c>
      <c r="BK140" s="158">
        <f t="shared" si="19"/>
        <v>0</v>
      </c>
      <c r="BL140" s="13" t="s">
        <v>135</v>
      </c>
      <c r="BM140" s="156" t="s">
        <v>192</v>
      </c>
    </row>
    <row r="141" spans="2:65" s="1" customFormat="1" ht="24" customHeight="1">
      <c r="B141" s="28"/>
      <c r="C141" s="146" t="s">
        <v>193</v>
      </c>
      <c r="D141" s="146" t="s">
        <v>130</v>
      </c>
      <c r="E141" s="147" t="s">
        <v>194</v>
      </c>
      <c r="F141" s="148" t="s">
        <v>195</v>
      </c>
      <c r="G141" s="149" t="s">
        <v>187</v>
      </c>
      <c r="H141" s="150">
        <v>142.5</v>
      </c>
      <c r="I141" s="150"/>
      <c r="J141" s="151">
        <f t="shared" si="10"/>
        <v>0</v>
      </c>
      <c r="K141" s="148" t="s">
        <v>144</v>
      </c>
      <c r="L141" s="28"/>
      <c r="M141" s="152" t="s">
        <v>1</v>
      </c>
      <c r="N141" s="153" t="s">
        <v>45</v>
      </c>
      <c r="P141" s="154">
        <f t="shared" si="11"/>
        <v>0</v>
      </c>
      <c r="Q141" s="154">
        <v>2.7E-4</v>
      </c>
      <c r="R141" s="154">
        <f t="shared" si="12"/>
        <v>3.8475000000000002E-2</v>
      </c>
      <c r="S141" s="154">
        <v>0</v>
      </c>
      <c r="T141" s="154">
        <f t="shared" si="13"/>
        <v>0</v>
      </c>
      <c r="U141" s="155" t="s">
        <v>1</v>
      </c>
      <c r="AR141" s="156" t="s">
        <v>135</v>
      </c>
      <c r="AT141" s="156" t="s">
        <v>130</v>
      </c>
      <c r="AU141" s="156" t="s">
        <v>136</v>
      </c>
      <c r="AY141" s="13" t="s">
        <v>127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3" t="s">
        <v>136</v>
      </c>
      <c r="BK141" s="158">
        <f t="shared" si="19"/>
        <v>0</v>
      </c>
      <c r="BL141" s="13" t="s">
        <v>135</v>
      </c>
      <c r="BM141" s="156" t="s">
        <v>196</v>
      </c>
    </row>
    <row r="142" spans="2:65" s="1" customFormat="1" ht="16.5" customHeight="1">
      <c r="B142" s="28"/>
      <c r="C142" s="146" t="s">
        <v>197</v>
      </c>
      <c r="D142" s="146" t="s">
        <v>130</v>
      </c>
      <c r="E142" s="147" t="s">
        <v>198</v>
      </c>
      <c r="F142" s="148" t="s">
        <v>199</v>
      </c>
      <c r="G142" s="149" t="s">
        <v>187</v>
      </c>
      <c r="H142" s="150">
        <v>237.5</v>
      </c>
      <c r="I142" s="150"/>
      <c r="J142" s="151">
        <f t="shared" si="10"/>
        <v>0</v>
      </c>
      <c r="K142" s="148" t="s">
        <v>144</v>
      </c>
      <c r="L142" s="28"/>
      <c r="M142" s="152" t="s">
        <v>1</v>
      </c>
      <c r="N142" s="153" t="s">
        <v>45</v>
      </c>
      <c r="P142" s="154">
        <f t="shared" si="11"/>
        <v>0</v>
      </c>
      <c r="Q142" s="154">
        <v>3.0000000000000001E-5</v>
      </c>
      <c r="R142" s="154">
        <f t="shared" si="12"/>
        <v>7.1250000000000003E-3</v>
      </c>
      <c r="S142" s="154">
        <v>0</v>
      </c>
      <c r="T142" s="154">
        <f t="shared" si="13"/>
        <v>0</v>
      </c>
      <c r="U142" s="155" t="s">
        <v>1</v>
      </c>
      <c r="AR142" s="156" t="s">
        <v>135</v>
      </c>
      <c r="AT142" s="156" t="s">
        <v>130</v>
      </c>
      <c r="AU142" s="156" t="s">
        <v>136</v>
      </c>
      <c r="AY142" s="13" t="s">
        <v>127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3" t="s">
        <v>136</v>
      </c>
      <c r="BK142" s="158">
        <f t="shared" si="19"/>
        <v>0</v>
      </c>
      <c r="BL142" s="13" t="s">
        <v>135</v>
      </c>
      <c r="BM142" s="156" t="s">
        <v>200</v>
      </c>
    </row>
    <row r="143" spans="2:65" s="1" customFormat="1" ht="16.5" customHeight="1">
      <c r="B143" s="28"/>
      <c r="C143" s="146" t="s">
        <v>201</v>
      </c>
      <c r="D143" s="146" t="s">
        <v>130</v>
      </c>
      <c r="E143" s="147" t="s">
        <v>202</v>
      </c>
      <c r="F143" s="148" t="s">
        <v>203</v>
      </c>
      <c r="G143" s="149" t="s">
        <v>204</v>
      </c>
      <c r="H143" s="150">
        <v>0.06</v>
      </c>
      <c r="I143" s="150"/>
      <c r="J143" s="151">
        <f t="shared" si="10"/>
        <v>0</v>
      </c>
      <c r="K143" s="148" t="s">
        <v>1</v>
      </c>
      <c r="L143" s="28"/>
      <c r="M143" s="152" t="s">
        <v>1</v>
      </c>
      <c r="N143" s="153" t="s">
        <v>45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4">
        <f t="shared" si="13"/>
        <v>0</v>
      </c>
      <c r="U143" s="155" t="s">
        <v>1</v>
      </c>
      <c r="AR143" s="156" t="s">
        <v>135</v>
      </c>
      <c r="AT143" s="156" t="s">
        <v>130</v>
      </c>
      <c r="AU143" s="156" t="s">
        <v>136</v>
      </c>
      <c r="AY143" s="13" t="s">
        <v>127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3" t="s">
        <v>136</v>
      </c>
      <c r="BK143" s="158">
        <f t="shared" si="19"/>
        <v>0</v>
      </c>
      <c r="BL143" s="13" t="s">
        <v>135</v>
      </c>
      <c r="BM143" s="156" t="s">
        <v>205</v>
      </c>
    </row>
    <row r="144" spans="2:65" s="1" customFormat="1" ht="24" customHeight="1">
      <c r="B144" s="28"/>
      <c r="C144" s="146" t="s">
        <v>206</v>
      </c>
      <c r="D144" s="146" t="s">
        <v>130</v>
      </c>
      <c r="E144" s="147" t="s">
        <v>207</v>
      </c>
      <c r="F144" s="148" t="s">
        <v>208</v>
      </c>
      <c r="G144" s="149" t="s">
        <v>204</v>
      </c>
      <c r="H144" s="150">
        <v>0.06</v>
      </c>
      <c r="I144" s="150"/>
      <c r="J144" s="151">
        <f t="shared" si="10"/>
        <v>0</v>
      </c>
      <c r="K144" s="148" t="s">
        <v>1</v>
      </c>
      <c r="L144" s="28"/>
      <c r="M144" s="152" t="s">
        <v>1</v>
      </c>
      <c r="N144" s="153" t="s">
        <v>45</v>
      </c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4">
        <f t="shared" si="13"/>
        <v>0</v>
      </c>
      <c r="U144" s="155" t="s">
        <v>1</v>
      </c>
      <c r="AR144" s="156" t="s">
        <v>135</v>
      </c>
      <c r="AT144" s="156" t="s">
        <v>130</v>
      </c>
      <c r="AU144" s="156" t="s">
        <v>136</v>
      </c>
      <c r="AY144" s="13" t="s">
        <v>127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3" t="s">
        <v>136</v>
      </c>
      <c r="BK144" s="158">
        <f t="shared" si="19"/>
        <v>0</v>
      </c>
      <c r="BL144" s="13" t="s">
        <v>135</v>
      </c>
      <c r="BM144" s="156" t="s">
        <v>209</v>
      </c>
    </row>
    <row r="145" spans="2:65" s="1" customFormat="1" ht="24" customHeight="1">
      <c r="B145" s="28"/>
      <c r="C145" s="146" t="s">
        <v>210</v>
      </c>
      <c r="D145" s="146" t="s">
        <v>130</v>
      </c>
      <c r="E145" s="147" t="s">
        <v>211</v>
      </c>
      <c r="F145" s="148" t="s">
        <v>212</v>
      </c>
      <c r="G145" s="149" t="s">
        <v>204</v>
      </c>
      <c r="H145" s="150">
        <v>0.06</v>
      </c>
      <c r="I145" s="150"/>
      <c r="J145" s="151">
        <f t="shared" si="10"/>
        <v>0</v>
      </c>
      <c r="K145" s="148" t="s">
        <v>1</v>
      </c>
      <c r="L145" s="28"/>
      <c r="M145" s="152" t="s">
        <v>1</v>
      </c>
      <c r="N145" s="153" t="s">
        <v>45</v>
      </c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4">
        <f t="shared" si="13"/>
        <v>0</v>
      </c>
      <c r="U145" s="155" t="s">
        <v>1</v>
      </c>
      <c r="AR145" s="156" t="s">
        <v>135</v>
      </c>
      <c r="AT145" s="156" t="s">
        <v>130</v>
      </c>
      <c r="AU145" s="156" t="s">
        <v>136</v>
      </c>
      <c r="AY145" s="13" t="s">
        <v>127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3" t="s">
        <v>136</v>
      </c>
      <c r="BK145" s="158">
        <f t="shared" si="19"/>
        <v>0</v>
      </c>
      <c r="BL145" s="13" t="s">
        <v>135</v>
      </c>
      <c r="BM145" s="156" t="s">
        <v>213</v>
      </c>
    </row>
    <row r="146" spans="2:65" s="11" customFormat="1" ht="25.9" customHeight="1">
      <c r="B146" s="135"/>
      <c r="D146" s="136" t="s">
        <v>78</v>
      </c>
      <c r="E146" s="137" t="s">
        <v>214</v>
      </c>
      <c r="F146" s="137" t="s">
        <v>215</v>
      </c>
      <c r="I146" s="138"/>
      <c r="J146" s="125">
        <f>BK146</f>
        <v>0</v>
      </c>
      <c r="L146" s="135"/>
      <c r="M146" s="139"/>
      <c r="P146" s="140">
        <f>P147+P150</f>
        <v>0</v>
      </c>
      <c r="R146" s="140">
        <f>R147+R150</f>
        <v>0.34497692999999996</v>
      </c>
      <c r="T146" s="140">
        <f>T147+T150</f>
        <v>5.9904900000000004E-2</v>
      </c>
      <c r="U146" s="141"/>
      <c r="AR146" s="136" t="s">
        <v>136</v>
      </c>
      <c r="AT146" s="142" t="s">
        <v>78</v>
      </c>
      <c r="AU146" s="142" t="s">
        <v>79</v>
      </c>
      <c r="AY146" s="136" t="s">
        <v>127</v>
      </c>
      <c r="BK146" s="143">
        <f>BK147+BK150</f>
        <v>0</v>
      </c>
    </row>
    <row r="147" spans="2:65" s="11" customFormat="1" ht="22.9" customHeight="1">
      <c r="B147" s="135"/>
      <c r="D147" s="136" t="s">
        <v>78</v>
      </c>
      <c r="E147" s="144" t="s">
        <v>216</v>
      </c>
      <c r="F147" s="144" t="s">
        <v>217</v>
      </c>
      <c r="I147" s="138"/>
      <c r="J147" s="145">
        <f>BK147</f>
        <v>0</v>
      </c>
      <c r="L147" s="135"/>
      <c r="M147" s="139"/>
      <c r="P147" s="140">
        <f>SUM(P148:P149)</f>
        <v>0</v>
      </c>
      <c r="R147" s="140">
        <f>SUM(R148:R149)</f>
        <v>0.32851451999999998</v>
      </c>
      <c r="T147" s="140">
        <f>SUM(T148:T149)</f>
        <v>0</v>
      </c>
      <c r="U147" s="141"/>
      <c r="AR147" s="136" t="s">
        <v>136</v>
      </c>
      <c r="AT147" s="142" t="s">
        <v>78</v>
      </c>
      <c r="AU147" s="142" t="s">
        <v>87</v>
      </c>
      <c r="AY147" s="136" t="s">
        <v>127</v>
      </c>
      <c r="BK147" s="143">
        <f>SUM(BK148:BK149)</f>
        <v>0</v>
      </c>
    </row>
    <row r="148" spans="2:65" s="1" customFormat="1" ht="24" customHeight="1">
      <c r="B148" s="28"/>
      <c r="C148" s="146" t="s">
        <v>7</v>
      </c>
      <c r="D148" s="146" t="s">
        <v>130</v>
      </c>
      <c r="E148" s="147" t="s">
        <v>218</v>
      </c>
      <c r="F148" s="148" t="s">
        <v>219</v>
      </c>
      <c r="G148" s="149" t="s">
        <v>133</v>
      </c>
      <c r="H148" s="150">
        <v>116.693</v>
      </c>
      <c r="I148" s="150"/>
      <c r="J148" s="151">
        <f>ROUND(I148*H148,3)</f>
        <v>0</v>
      </c>
      <c r="K148" s="148" t="s">
        <v>1</v>
      </c>
      <c r="L148" s="28"/>
      <c r="M148" s="152" t="s">
        <v>1</v>
      </c>
      <c r="N148" s="153" t="s">
        <v>45</v>
      </c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4">
        <f>S148*H148</f>
        <v>0</v>
      </c>
      <c r="U148" s="155" t="s">
        <v>1</v>
      </c>
      <c r="AR148" s="156" t="s">
        <v>197</v>
      </c>
      <c r="AT148" s="156" t="s">
        <v>130</v>
      </c>
      <c r="AU148" s="156" t="s">
        <v>136</v>
      </c>
      <c r="AY148" s="13" t="s">
        <v>127</v>
      </c>
      <c r="BE148" s="157">
        <f>IF(N148="základná",J148,0)</f>
        <v>0</v>
      </c>
      <c r="BF148" s="157">
        <f>IF(N148="znížená",J148,0)</f>
        <v>0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3" t="s">
        <v>136</v>
      </c>
      <c r="BK148" s="158">
        <f>ROUND(I148*H148,3)</f>
        <v>0</v>
      </c>
      <c r="BL148" s="13" t="s">
        <v>197</v>
      </c>
      <c r="BM148" s="156" t="s">
        <v>220</v>
      </c>
    </row>
    <row r="149" spans="2:65" s="1" customFormat="1" ht="36" customHeight="1">
      <c r="B149" s="28"/>
      <c r="C149" s="159" t="s">
        <v>221</v>
      </c>
      <c r="D149" s="159" t="s">
        <v>151</v>
      </c>
      <c r="E149" s="160" t="s">
        <v>222</v>
      </c>
      <c r="F149" s="161" t="s">
        <v>223</v>
      </c>
      <c r="G149" s="162" t="s">
        <v>133</v>
      </c>
      <c r="H149" s="163">
        <v>119.027</v>
      </c>
      <c r="I149" s="163"/>
      <c r="J149" s="164">
        <f>ROUND(I149*H149,3)</f>
        <v>0</v>
      </c>
      <c r="K149" s="161" t="s">
        <v>144</v>
      </c>
      <c r="L149" s="165"/>
      <c r="M149" s="166" t="s">
        <v>1</v>
      </c>
      <c r="N149" s="167" t="s">
        <v>45</v>
      </c>
      <c r="P149" s="154">
        <f>O149*H149</f>
        <v>0</v>
      </c>
      <c r="Q149" s="154">
        <v>2.7599999999999999E-3</v>
      </c>
      <c r="R149" s="154">
        <f>Q149*H149</f>
        <v>0.32851451999999998</v>
      </c>
      <c r="S149" s="154">
        <v>0</v>
      </c>
      <c r="T149" s="154">
        <f>S149*H149</f>
        <v>0</v>
      </c>
      <c r="U149" s="155" t="s">
        <v>1</v>
      </c>
      <c r="AR149" s="156" t="s">
        <v>224</v>
      </c>
      <c r="AT149" s="156" t="s">
        <v>151</v>
      </c>
      <c r="AU149" s="156" t="s">
        <v>136</v>
      </c>
      <c r="AY149" s="13" t="s">
        <v>127</v>
      </c>
      <c r="BE149" s="157">
        <f>IF(N149="základná",J149,0)</f>
        <v>0</v>
      </c>
      <c r="BF149" s="157">
        <f>IF(N149="znížená",J149,0)</f>
        <v>0</v>
      </c>
      <c r="BG149" s="157">
        <f>IF(N149="zákl. prenesená",J149,0)</f>
        <v>0</v>
      </c>
      <c r="BH149" s="157">
        <f>IF(N149="zníž. prenesená",J149,0)</f>
        <v>0</v>
      </c>
      <c r="BI149" s="157">
        <f>IF(N149="nulová",J149,0)</f>
        <v>0</v>
      </c>
      <c r="BJ149" s="13" t="s">
        <v>136</v>
      </c>
      <c r="BK149" s="158">
        <f>ROUND(I149*H149,3)</f>
        <v>0</v>
      </c>
      <c r="BL149" s="13" t="s">
        <v>197</v>
      </c>
      <c r="BM149" s="156" t="s">
        <v>225</v>
      </c>
    </row>
    <row r="150" spans="2:65" s="11" customFormat="1" ht="22.9" customHeight="1">
      <c r="B150" s="135"/>
      <c r="D150" s="136" t="s">
        <v>78</v>
      </c>
      <c r="E150" s="144" t="s">
        <v>226</v>
      </c>
      <c r="F150" s="144" t="s">
        <v>227</v>
      </c>
      <c r="I150" s="138"/>
      <c r="J150" s="145">
        <f>BK150</f>
        <v>0</v>
      </c>
      <c r="L150" s="135"/>
      <c r="M150" s="139"/>
      <c r="P150" s="140">
        <f>SUM(P151:P152)</f>
        <v>0</v>
      </c>
      <c r="R150" s="140">
        <f>SUM(R151:R152)</f>
        <v>1.646241E-2</v>
      </c>
      <c r="T150" s="140">
        <f>SUM(T151:T152)</f>
        <v>5.9904900000000004E-2</v>
      </c>
      <c r="U150" s="141"/>
      <c r="AR150" s="136" t="s">
        <v>136</v>
      </c>
      <c r="AT150" s="142" t="s">
        <v>78</v>
      </c>
      <c r="AU150" s="142" t="s">
        <v>87</v>
      </c>
      <c r="AY150" s="136" t="s">
        <v>127</v>
      </c>
      <c r="BK150" s="143">
        <f>SUM(BK151:BK152)</f>
        <v>0</v>
      </c>
    </row>
    <row r="151" spans="2:65" s="1" customFormat="1" ht="24" customHeight="1">
      <c r="B151" s="28"/>
      <c r="C151" s="146" t="s">
        <v>228</v>
      </c>
      <c r="D151" s="146" t="s">
        <v>130</v>
      </c>
      <c r="E151" s="147" t="s">
        <v>229</v>
      </c>
      <c r="F151" s="148" t="s">
        <v>230</v>
      </c>
      <c r="G151" s="149" t="s">
        <v>187</v>
      </c>
      <c r="H151" s="150">
        <v>44.493000000000002</v>
      </c>
      <c r="I151" s="150"/>
      <c r="J151" s="151">
        <f>ROUND(I151*H151,3)</f>
        <v>0</v>
      </c>
      <c r="K151" s="148" t="s">
        <v>144</v>
      </c>
      <c r="L151" s="28"/>
      <c r="M151" s="152" t="s">
        <v>1</v>
      </c>
      <c r="N151" s="153" t="s">
        <v>45</v>
      </c>
      <c r="P151" s="154">
        <f>O151*H151</f>
        <v>0</v>
      </c>
      <c r="Q151" s="154">
        <v>3.6999999999999999E-4</v>
      </c>
      <c r="R151" s="154">
        <f>Q151*H151</f>
        <v>1.646241E-2</v>
      </c>
      <c r="S151" s="154">
        <v>0</v>
      </c>
      <c r="T151" s="154">
        <f>S151*H151</f>
        <v>0</v>
      </c>
      <c r="U151" s="155" t="s">
        <v>1</v>
      </c>
      <c r="AR151" s="156" t="s">
        <v>197</v>
      </c>
      <c r="AT151" s="156" t="s">
        <v>130</v>
      </c>
      <c r="AU151" s="156" t="s">
        <v>136</v>
      </c>
      <c r="AY151" s="13" t="s">
        <v>127</v>
      </c>
      <c r="BE151" s="157">
        <f>IF(N151="základná",J151,0)</f>
        <v>0</v>
      </c>
      <c r="BF151" s="157">
        <f>IF(N151="znížená",J151,0)</f>
        <v>0</v>
      </c>
      <c r="BG151" s="157">
        <f>IF(N151="zákl. prenesená",J151,0)</f>
        <v>0</v>
      </c>
      <c r="BH151" s="157">
        <f>IF(N151="zníž. prenesená",J151,0)</f>
        <v>0</v>
      </c>
      <c r="BI151" s="157">
        <f>IF(N151="nulová",J151,0)</f>
        <v>0</v>
      </c>
      <c r="BJ151" s="13" t="s">
        <v>136</v>
      </c>
      <c r="BK151" s="158">
        <f>ROUND(I151*H151,3)</f>
        <v>0</v>
      </c>
      <c r="BL151" s="13" t="s">
        <v>197</v>
      </c>
      <c r="BM151" s="156" t="s">
        <v>231</v>
      </c>
    </row>
    <row r="152" spans="2:65" s="1" customFormat="1" ht="24" customHeight="1">
      <c r="B152" s="28"/>
      <c r="C152" s="146" t="s">
        <v>232</v>
      </c>
      <c r="D152" s="146" t="s">
        <v>130</v>
      </c>
      <c r="E152" s="147" t="s">
        <v>233</v>
      </c>
      <c r="F152" s="148" t="s">
        <v>234</v>
      </c>
      <c r="G152" s="149" t="s">
        <v>187</v>
      </c>
      <c r="H152" s="150">
        <v>44.374000000000002</v>
      </c>
      <c r="I152" s="150"/>
      <c r="J152" s="151">
        <f>ROUND(I152*H152,3)</f>
        <v>0</v>
      </c>
      <c r="K152" s="148" t="s">
        <v>144</v>
      </c>
      <c r="L152" s="28"/>
      <c r="M152" s="152" t="s">
        <v>1</v>
      </c>
      <c r="N152" s="153" t="s">
        <v>45</v>
      </c>
      <c r="P152" s="154">
        <f>O152*H152</f>
        <v>0</v>
      </c>
      <c r="Q152" s="154">
        <v>0</v>
      </c>
      <c r="R152" s="154">
        <f>Q152*H152</f>
        <v>0</v>
      </c>
      <c r="S152" s="154">
        <v>1.3500000000000001E-3</v>
      </c>
      <c r="T152" s="154">
        <f>S152*H152</f>
        <v>5.9904900000000004E-2</v>
      </c>
      <c r="U152" s="155" t="s">
        <v>1</v>
      </c>
      <c r="AR152" s="156" t="s">
        <v>197</v>
      </c>
      <c r="AT152" s="156" t="s">
        <v>130</v>
      </c>
      <c r="AU152" s="156" t="s">
        <v>136</v>
      </c>
      <c r="AY152" s="13" t="s">
        <v>127</v>
      </c>
      <c r="BE152" s="157">
        <f>IF(N152="základná",J152,0)</f>
        <v>0</v>
      </c>
      <c r="BF152" s="157">
        <f>IF(N152="znížená",J152,0)</f>
        <v>0</v>
      </c>
      <c r="BG152" s="157">
        <f>IF(N152="zákl. prenesená",J152,0)</f>
        <v>0</v>
      </c>
      <c r="BH152" s="157">
        <f>IF(N152="zníž. prenesená",J152,0)</f>
        <v>0</v>
      </c>
      <c r="BI152" s="157">
        <f>IF(N152="nulová",J152,0)</f>
        <v>0</v>
      </c>
      <c r="BJ152" s="13" t="s">
        <v>136</v>
      </c>
      <c r="BK152" s="158">
        <f>ROUND(I152*H152,3)</f>
        <v>0</v>
      </c>
      <c r="BL152" s="13" t="s">
        <v>197</v>
      </c>
      <c r="BM152" s="156" t="s">
        <v>235</v>
      </c>
    </row>
    <row r="153" spans="2:65" s="1" customFormat="1" ht="49.9" customHeight="1">
      <c r="B153" s="28"/>
      <c r="E153" s="137" t="s">
        <v>236</v>
      </c>
      <c r="F153" s="137" t="s">
        <v>237</v>
      </c>
      <c r="I153" s="87"/>
      <c r="J153" s="125">
        <f t="shared" ref="J153:J158" si="20">BK153</f>
        <v>0</v>
      </c>
      <c r="L153" s="28"/>
      <c r="M153" s="168"/>
      <c r="U153" s="52"/>
      <c r="AT153" s="13" t="s">
        <v>78</v>
      </c>
      <c r="AU153" s="13" t="s">
        <v>79</v>
      </c>
      <c r="AY153" s="13" t="s">
        <v>238</v>
      </c>
      <c r="BK153" s="158">
        <f>SUM(BK154:BK158)</f>
        <v>0</v>
      </c>
    </row>
    <row r="154" spans="2:65" s="1" customFormat="1" ht="16.350000000000001" customHeight="1">
      <c r="B154" s="28"/>
      <c r="C154" s="169" t="s">
        <v>1</v>
      </c>
      <c r="D154" s="169" t="s">
        <v>130</v>
      </c>
      <c r="E154" s="170" t="s">
        <v>1</v>
      </c>
      <c r="F154" s="171" t="s">
        <v>1</v>
      </c>
      <c r="G154" s="172" t="s">
        <v>1</v>
      </c>
      <c r="H154" s="173"/>
      <c r="I154" s="173"/>
      <c r="J154" s="174">
        <f t="shared" si="20"/>
        <v>0</v>
      </c>
      <c r="K154" s="175"/>
      <c r="L154" s="28"/>
      <c r="M154" s="176" t="s">
        <v>1</v>
      </c>
      <c r="N154" s="177" t="s">
        <v>45</v>
      </c>
      <c r="U154" s="52"/>
      <c r="AT154" s="13" t="s">
        <v>238</v>
      </c>
      <c r="AU154" s="13" t="s">
        <v>87</v>
      </c>
      <c r="AY154" s="13" t="s">
        <v>238</v>
      </c>
      <c r="BE154" s="157">
        <f>IF(N154="základná",J154,0)</f>
        <v>0</v>
      </c>
      <c r="BF154" s="157">
        <f>IF(N154="znížená",J154,0)</f>
        <v>0</v>
      </c>
      <c r="BG154" s="157">
        <f>IF(N154="zákl. prenesená",J154,0)</f>
        <v>0</v>
      </c>
      <c r="BH154" s="157">
        <f>IF(N154="zníž. prenesená",J154,0)</f>
        <v>0</v>
      </c>
      <c r="BI154" s="157">
        <f>IF(N154="nulová",J154,0)</f>
        <v>0</v>
      </c>
      <c r="BJ154" s="13" t="s">
        <v>136</v>
      </c>
      <c r="BK154" s="158">
        <f>I154*H154</f>
        <v>0</v>
      </c>
    </row>
    <row r="155" spans="2:65" s="1" customFormat="1" ht="16.350000000000001" customHeight="1">
      <c r="B155" s="28"/>
      <c r="C155" s="169" t="s">
        <v>1</v>
      </c>
      <c r="D155" s="169" t="s">
        <v>130</v>
      </c>
      <c r="E155" s="170" t="s">
        <v>1</v>
      </c>
      <c r="F155" s="171" t="s">
        <v>1</v>
      </c>
      <c r="G155" s="172" t="s">
        <v>1</v>
      </c>
      <c r="H155" s="173"/>
      <c r="I155" s="173"/>
      <c r="J155" s="174">
        <f t="shared" si="20"/>
        <v>0</v>
      </c>
      <c r="K155" s="175"/>
      <c r="L155" s="28"/>
      <c r="M155" s="176" t="s">
        <v>1</v>
      </c>
      <c r="N155" s="177" t="s">
        <v>45</v>
      </c>
      <c r="U155" s="52"/>
      <c r="AT155" s="13" t="s">
        <v>238</v>
      </c>
      <c r="AU155" s="13" t="s">
        <v>87</v>
      </c>
      <c r="AY155" s="13" t="s">
        <v>238</v>
      </c>
      <c r="BE155" s="157">
        <f>IF(N155="základná",J155,0)</f>
        <v>0</v>
      </c>
      <c r="BF155" s="157">
        <f>IF(N155="znížená",J155,0)</f>
        <v>0</v>
      </c>
      <c r="BG155" s="157">
        <f>IF(N155="zákl. prenesená",J155,0)</f>
        <v>0</v>
      </c>
      <c r="BH155" s="157">
        <f>IF(N155="zníž. prenesená",J155,0)</f>
        <v>0</v>
      </c>
      <c r="BI155" s="157">
        <f>IF(N155="nulová",J155,0)</f>
        <v>0</v>
      </c>
      <c r="BJ155" s="13" t="s">
        <v>136</v>
      </c>
      <c r="BK155" s="158">
        <f>I155*H155</f>
        <v>0</v>
      </c>
    </row>
    <row r="156" spans="2:65" s="1" customFormat="1" ht="16.350000000000001" customHeight="1">
      <c r="B156" s="28"/>
      <c r="C156" s="169" t="s">
        <v>1</v>
      </c>
      <c r="D156" s="169" t="s">
        <v>130</v>
      </c>
      <c r="E156" s="170" t="s">
        <v>1</v>
      </c>
      <c r="F156" s="171" t="s">
        <v>1</v>
      </c>
      <c r="G156" s="172" t="s">
        <v>1</v>
      </c>
      <c r="H156" s="173"/>
      <c r="I156" s="173"/>
      <c r="J156" s="174">
        <f t="shared" si="20"/>
        <v>0</v>
      </c>
      <c r="K156" s="175"/>
      <c r="L156" s="28"/>
      <c r="M156" s="176" t="s">
        <v>1</v>
      </c>
      <c r="N156" s="177" t="s">
        <v>45</v>
      </c>
      <c r="U156" s="52"/>
      <c r="AT156" s="13" t="s">
        <v>238</v>
      </c>
      <c r="AU156" s="13" t="s">
        <v>87</v>
      </c>
      <c r="AY156" s="13" t="s">
        <v>238</v>
      </c>
      <c r="BE156" s="157">
        <f>IF(N156="základná",J156,0)</f>
        <v>0</v>
      </c>
      <c r="BF156" s="157">
        <f>IF(N156="znížená",J156,0)</f>
        <v>0</v>
      </c>
      <c r="BG156" s="157">
        <f>IF(N156="zákl. prenesená",J156,0)</f>
        <v>0</v>
      </c>
      <c r="BH156" s="157">
        <f>IF(N156="zníž. prenesená",J156,0)</f>
        <v>0</v>
      </c>
      <c r="BI156" s="157">
        <f>IF(N156="nulová",J156,0)</f>
        <v>0</v>
      </c>
      <c r="BJ156" s="13" t="s">
        <v>136</v>
      </c>
      <c r="BK156" s="158">
        <f>I156*H156</f>
        <v>0</v>
      </c>
    </row>
    <row r="157" spans="2:65" s="1" customFormat="1" ht="16.350000000000001" customHeight="1">
      <c r="B157" s="28"/>
      <c r="C157" s="169" t="s">
        <v>1</v>
      </c>
      <c r="D157" s="169" t="s">
        <v>130</v>
      </c>
      <c r="E157" s="170" t="s">
        <v>1</v>
      </c>
      <c r="F157" s="171" t="s">
        <v>1</v>
      </c>
      <c r="G157" s="172" t="s">
        <v>1</v>
      </c>
      <c r="H157" s="173"/>
      <c r="I157" s="173"/>
      <c r="J157" s="174">
        <f t="shared" si="20"/>
        <v>0</v>
      </c>
      <c r="K157" s="175"/>
      <c r="L157" s="28"/>
      <c r="M157" s="176" t="s">
        <v>1</v>
      </c>
      <c r="N157" s="177" t="s">
        <v>45</v>
      </c>
      <c r="U157" s="52"/>
      <c r="AT157" s="13" t="s">
        <v>238</v>
      </c>
      <c r="AU157" s="13" t="s">
        <v>87</v>
      </c>
      <c r="AY157" s="13" t="s">
        <v>238</v>
      </c>
      <c r="BE157" s="157">
        <f>IF(N157="základná",J157,0)</f>
        <v>0</v>
      </c>
      <c r="BF157" s="157">
        <f>IF(N157="znížená",J157,0)</f>
        <v>0</v>
      </c>
      <c r="BG157" s="157">
        <f>IF(N157="zákl. prenesená",J157,0)</f>
        <v>0</v>
      </c>
      <c r="BH157" s="157">
        <f>IF(N157="zníž. prenesená",J157,0)</f>
        <v>0</v>
      </c>
      <c r="BI157" s="157">
        <f>IF(N157="nulová",J157,0)</f>
        <v>0</v>
      </c>
      <c r="BJ157" s="13" t="s">
        <v>136</v>
      </c>
      <c r="BK157" s="158">
        <f>I157*H157</f>
        <v>0</v>
      </c>
    </row>
    <row r="158" spans="2:65" s="1" customFormat="1" ht="16.350000000000001" customHeight="1">
      <c r="B158" s="28"/>
      <c r="C158" s="169" t="s">
        <v>1</v>
      </c>
      <c r="D158" s="169" t="s">
        <v>130</v>
      </c>
      <c r="E158" s="170" t="s">
        <v>1</v>
      </c>
      <c r="F158" s="171" t="s">
        <v>1</v>
      </c>
      <c r="G158" s="172" t="s">
        <v>1</v>
      </c>
      <c r="H158" s="173"/>
      <c r="I158" s="173"/>
      <c r="J158" s="174">
        <f t="shared" si="20"/>
        <v>0</v>
      </c>
      <c r="K158" s="175"/>
      <c r="L158" s="28"/>
      <c r="M158" s="176" t="s">
        <v>1</v>
      </c>
      <c r="N158" s="177" t="s">
        <v>45</v>
      </c>
      <c r="O158" s="178"/>
      <c r="P158" s="178"/>
      <c r="Q158" s="178"/>
      <c r="R158" s="178"/>
      <c r="S158" s="178"/>
      <c r="T158" s="178"/>
      <c r="U158" s="179"/>
      <c r="AT158" s="13" t="s">
        <v>238</v>
      </c>
      <c r="AU158" s="13" t="s">
        <v>87</v>
      </c>
      <c r="AY158" s="13" t="s">
        <v>238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3" t="s">
        <v>136</v>
      </c>
      <c r="BK158" s="158">
        <f>I158*H158</f>
        <v>0</v>
      </c>
    </row>
    <row r="159" spans="2:65" s="1" customFormat="1" ht="6.95" customHeight="1">
      <c r="B159" s="40"/>
      <c r="C159" s="41"/>
      <c r="D159" s="41"/>
      <c r="E159" s="41"/>
      <c r="F159" s="41"/>
      <c r="G159" s="41"/>
      <c r="H159" s="41"/>
      <c r="I159" s="107"/>
      <c r="J159" s="41"/>
      <c r="K159" s="41"/>
      <c r="L159" s="28"/>
    </row>
  </sheetData>
  <sheetProtection algorithmName="SHA-512" hashValue="A+p4UixaLlRcqM7YBLGsdTkfJ5SrtcahpTZdYEjy7TuOCSoYstT79VpYFLLEwBr+jfXlD5mv58GiynHuqZm9Zg==" saltValue="5gNDa1/+uPeofkgYQPHEvpsrOKA5EcV0l0CFREF6d0/AarXkfwt/Zy1N+O9SbO7PprCOUg5Y5/HxtNPepDFdYg==" spinCount="100000" sheet="1" objects="1" scenarios="1" formatColumns="0" formatRows="0" autoFilter="0"/>
  <autoFilter ref="C122:K158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54:D159" xr:uid="{00000000-0002-0000-0100-000000000000}">
      <formula1>"K, M"</formula1>
    </dataValidation>
    <dataValidation type="list" allowBlank="1" showInputMessage="1" showErrorMessage="1" error="Povolené sú hodnoty základná, znížená, nulová." sqref="N154:N159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1" width="14.16406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91</v>
      </c>
    </row>
    <row r="3" spans="2:46" ht="6.95" customHeight="1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79</v>
      </c>
    </row>
    <row r="4" spans="2:46" ht="24.95" customHeight="1">
      <c r="B4" s="16"/>
      <c r="D4" s="17" t="s">
        <v>96</v>
      </c>
      <c r="L4" s="16"/>
      <c r="M4" s="86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18" t="str">
        <f>'Rekapitulácia stavby'!K6</f>
        <v>Zateplenie administratívno prevádzkovej budovy v areáli Plaveč</v>
      </c>
      <c r="F7" s="219"/>
      <c r="G7" s="219"/>
      <c r="H7" s="219"/>
      <c r="L7" s="16"/>
    </row>
    <row r="8" spans="2:46" s="1" customFormat="1" ht="12" customHeight="1">
      <c r="B8" s="28"/>
      <c r="D8" s="23" t="s">
        <v>97</v>
      </c>
      <c r="I8" s="87"/>
      <c r="L8" s="28"/>
    </row>
    <row r="9" spans="2:46" s="1" customFormat="1" ht="36.950000000000003" customHeight="1">
      <c r="B9" s="28"/>
      <c r="E9" s="198" t="s">
        <v>239</v>
      </c>
      <c r="F9" s="220"/>
      <c r="G9" s="220"/>
      <c r="H9" s="220"/>
      <c r="I9" s="87"/>
      <c r="L9" s="28"/>
    </row>
    <row r="10" spans="2:46" s="1" customFormat="1" ht="11.25">
      <c r="B10" s="28"/>
      <c r="I10" s="87"/>
      <c r="L10" s="28"/>
    </row>
    <row r="11" spans="2:46" s="1" customFormat="1" ht="12" customHeight="1">
      <c r="B11" s="28"/>
      <c r="D11" s="23" t="s">
        <v>16</v>
      </c>
      <c r="F11" s="21" t="s">
        <v>92</v>
      </c>
      <c r="I11" s="88" t="s">
        <v>18</v>
      </c>
      <c r="J11" s="21" t="s">
        <v>240</v>
      </c>
      <c r="L11" s="28"/>
    </row>
    <row r="12" spans="2:46" s="1" customFormat="1" ht="12" customHeight="1">
      <c r="B12" s="28"/>
      <c r="D12" s="23" t="s">
        <v>20</v>
      </c>
      <c r="F12" s="21" t="s">
        <v>21</v>
      </c>
      <c r="I12" s="88" t="s">
        <v>22</v>
      </c>
      <c r="J12" s="48">
        <f>'Rekapitulácia stavby'!AN8</f>
        <v>0</v>
      </c>
      <c r="L12" s="28"/>
    </row>
    <row r="13" spans="2:46" s="1" customFormat="1" ht="10.9" customHeight="1">
      <c r="B13" s="28"/>
      <c r="I13" s="87"/>
      <c r="L13" s="28"/>
    </row>
    <row r="14" spans="2:46" s="1" customFormat="1" ht="12" customHeight="1">
      <c r="B14" s="28"/>
      <c r="D14" s="23" t="s">
        <v>23</v>
      </c>
      <c r="I14" s="88" t="s">
        <v>24</v>
      </c>
      <c r="J14" s="21" t="s">
        <v>25</v>
      </c>
      <c r="L14" s="28"/>
    </row>
    <row r="15" spans="2:46" s="1" customFormat="1" ht="18" customHeight="1">
      <c r="B15" s="28"/>
      <c r="E15" s="21" t="s">
        <v>26</v>
      </c>
      <c r="I15" s="88" t="s">
        <v>27</v>
      </c>
      <c r="J15" s="21" t="s">
        <v>28</v>
      </c>
      <c r="L15" s="28"/>
    </row>
    <row r="16" spans="2:46" s="1" customFormat="1" ht="6.95" customHeight="1">
      <c r="B16" s="28"/>
      <c r="I16" s="87"/>
      <c r="L16" s="28"/>
    </row>
    <row r="17" spans="2:12" s="1" customFormat="1" ht="12" customHeight="1">
      <c r="B17" s="28"/>
      <c r="D17" s="23" t="s">
        <v>29</v>
      </c>
      <c r="I17" s="88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1" t="str">
        <f>'Rekapitulácia stavby'!E14</f>
        <v>Vyplň údaj</v>
      </c>
      <c r="F18" s="201"/>
      <c r="G18" s="201"/>
      <c r="H18" s="201"/>
      <c r="I18" s="88" t="s">
        <v>27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I19" s="87"/>
      <c r="L19" s="28"/>
    </row>
    <row r="20" spans="2:12" s="1" customFormat="1" ht="12" customHeight="1">
      <c r="B20" s="28"/>
      <c r="D20" s="23" t="s">
        <v>31</v>
      </c>
      <c r="I20" s="88" t="s">
        <v>24</v>
      </c>
      <c r="J20" s="21" t="str">
        <f>IF('Rekapitulácia stavby'!AN16="","",'Rekapitulácia stavby'!AN16)</f>
        <v>37682075</v>
      </c>
      <c r="L20" s="28"/>
    </row>
    <row r="21" spans="2:12" s="1" customFormat="1" ht="18" customHeight="1">
      <c r="B21" s="28"/>
      <c r="E21" s="21" t="str">
        <f>IF('Rekapitulácia stavby'!E17="","",'Rekapitulácia stavby'!E17)</f>
        <v>Inf. Pavel Fedorko</v>
      </c>
      <c r="I21" s="88" t="s">
        <v>27</v>
      </c>
      <c r="J21" s="21" t="str">
        <f>IF('Rekapitulácia stavby'!AN17="","",'Rekapitulácia stavby'!AN17)</f>
        <v>SK 1045067012</v>
      </c>
      <c r="L21" s="28"/>
    </row>
    <row r="22" spans="2:12" s="1" customFormat="1" ht="6.95" customHeight="1">
      <c r="B22" s="28"/>
      <c r="I22" s="87"/>
      <c r="L22" s="28"/>
    </row>
    <row r="23" spans="2:12" s="1" customFormat="1" ht="12" customHeight="1">
      <c r="B23" s="28"/>
      <c r="D23" s="23" t="s">
        <v>37</v>
      </c>
      <c r="I23" s="88" t="s">
        <v>24</v>
      </c>
      <c r="J23" s="21" t="s">
        <v>32</v>
      </c>
      <c r="L23" s="28"/>
    </row>
    <row r="24" spans="2:12" s="1" customFormat="1" ht="18" customHeight="1">
      <c r="B24" s="28"/>
      <c r="E24" s="21" t="s">
        <v>99</v>
      </c>
      <c r="I24" s="88" t="s">
        <v>27</v>
      </c>
      <c r="J24" s="21" t="s">
        <v>34</v>
      </c>
      <c r="L24" s="28"/>
    </row>
    <row r="25" spans="2:12" s="1" customFormat="1" ht="6.95" customHeight="1">
      <c r="B25" s="28"/>
      <c r="I25" s="87"/>
      <c r="L25" s="28"/>
    </row>
    <row r="26" spans="2:12" s="1" customFormat="1" ht="12" customHeight="1">
      <c r="B26" s="28"/>
      <c r="D26" s="23" t="s">
        <v>38</v>
      </c>
      <c r="I26" s="87"/>
      <c r="L26" s="28"/>
    </row>
    <row r="27" spans="2:12" s="7" customFormat="1" ht="16.5" customHeight="1">
      <c r="B27" s="89"/>
      <c r="E27" s="205" t="s">
        <v>1</v>
      </c>
      <c r="F27" s="205"/>
      <c r="G27" s="205"/>
      <c r="H27" s="205"/>
      <c r="I27" s="90"/>
      <c r="L27" s="89"/>
    </row>
    <row r="28" spans="2:12" s="1" customFormat="1" ht="6.95" customHeight="1">
      <c r="B28" s="28"/>
      <c r="I28" s="87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>
      <c r="B30" s="28"/>
      <c r="D30" s="92" t="s">
        <v>39</v>
      </c>
      <c r="I30" s="87"/>
      <c r="J30" s="62">
        <f>ROUND(J122, 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93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94">
        <f>ROUND((ROUND((SUM(BE122:BE158)),  2) + SUM(BE160:BE164)), 2)</f>
        <v>0</v>
      </c>
      <c r="I33" s="95">
        <v>0.2</v>
      </c>
      <c r="J33" s="94">
        <f>ROUND((ROUND(((SUM(BE122:BE158))*I33),  2) + (SUM(BE160:BE164)*I33)), 2)</f>
        <v>0</v>
      </c>
      <c r="L33" s="28"/>
    </row>
    <row r="34" spans="2:12" s="1" customFormat="1" ht="14.45" customHeight="1">
      <c r="B34" s="28"/>
      <c r="E34" s="23" t="s">
        <v>45</v>
      </c>
      <c r="F34" s="94">
        <f>ROUND((ROUND((SUM(BF122:BF158)),  2) + SUM(BF160:BF164)), 2)</f>
        <v>0</v>
      </c>
      <c r="I34" s="95">
        <v>0.2</v>
      </c>
      <c r="J34" s="94">
        <f>ROUND((ROUND(((SUM(BF122:BF158))*I34),  2) + (SUM(BF160:BF164)*I34)), 2)</f>
        <v>0</v>
      </c>
      <c r="L34" s="28"/>
    </row>
    <row r="35" spans="2:12" s="1" customFormat="1" ht="14.45" hidden="1" customHeight="1">
      <c r="B35" s="28"/>
      <c r="E35" s="23" t="s">
        <v>46</v>
      </c>
      <c r="F35" s="94">
        <f>ROUND((ROUND((SUM(BG122:BG158)),  2) + SUM(BG160:BG164)), 2)</f>
        <v>0</v>
      </c>
      <c r="I35" s="95">
        <v>0.2</v>
      </c>
      <c r="J35" s="94">
        <f>0</f>
        <v>0</v>
      </c>
      <c r="L35" s="28"/>
    </row>
    <row r="36" spans="2:12" s="1" customFormat="1" ht="14.45" hidden="1" customHeight="1">
      <c r="B36" s="28"/>
      <c r="E36" s="23" t="s">
        <v>47</v>
      </c>
      <c r="F36" s="94">
        <f>ROUND((ROUND((SUM(BH122:BH158)),  2) + SUM(BH160:BH164)), 2)</f>
        <v>0</v>
      </c>
      <c r="I36" s="95">
        <v>0.2</v>
      </c>
      <c r="J36" s="94">
        <f>0</f>
        <v>0</v>
      </c>
      <c r="L36" s="28"/>
    </row>
    <row r="37" spans="2:12" s="1" customFormat="1" ht="14.45" hidden="1" customHeight="1">
      <c r="B37" s="28"/>
      <c r="E37" s="23" t="s">
        <v>48</v>
      </c>
      <c r="F37" s="94">
        <f>ROUND((ROUND((SUM(BI122:BI158)),  2) + SUM(BI160:BI164)), 2)</f>
        <v>0</v>
      </c>
      <c r="I37" s="95">
        <v>0</v>
      </c>
      <c r="J37" s="94">
        <f>0</f>
        <v>0</v>
      </c>
      <c r="L37" s="28"/>
    </row>
    <row r="38" spans="2:12" s="1" customFormat="1" ht="6.95" customHeight="1">
      <c r="B38" s="28"/>
      <c r="I38" s="87"/>
      <c r="L38" s="28"/>
    </row>
    <row r="39" spans="2:12" s="1" customFormat="1" ht="25.35" customHeight="1">
      <c r="B39" s="28"/>
      <c r="C39" s="96"/>
      <c r="D39" s="97" t="s">
        <v>49</v>
      </c>
      <c r="E39" s="53"/>
      <c r="F39" s="53"/>
      <c r="G39" s="98" t="s">
        <v>50</v>
      </c>
      <c r="H39" s="99" t="s">
        <v>51</v>
      </c>
      <c r="I39" s="100"/>
      <c r="J39" s="101">
        <f>SUM(J30:J37)</f>
        <v>0</v>
      </c>
      <c r="K39" s="102"/>
      <c r="L39" s="28"/>
    </row>
    <row r="40" spans="2:12" s="1" customFormat="1" ht="14.45" customHeight="1">
      <c r="B40" s="28"/>
      <c r="I40" s="87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103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104" t="s">
        <v>55</v>
      </c>
      <c r="G61" s="39" t="s">
        <v>54</v>
      </c>
      <c r="H61" s="30"/>
      <c r="I61" s="105"/>
      <c r="J61" s="10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103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104" t="s">
        <v>55</v>
      </c>
      <c r="G76" s="39" t="s">
        <v>54</v>
      </c>
      <c r="H76" s="30"/>
      <c r="I76" s="105"/>
      <c r="J76" s="10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8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108"/>
      <c r="J81" s="43"/>
      <c r="K81" s="43"/>
      <c r="L81" s="28"/>
    </row>
    <row r="82" spans="2:47" s="1" customFormat="1" ht="24.95" customHeight="1">
      <c r="B82" s="28"/>
      <c r="C82" s="17" t="s">
        <v>100</v>
      </c>
      <c r="I82" s="87"/>
      <c r="L82" s="28"/>
    </row>
    <row r="83" spans="2:47" s="1" customFormat="1" ht="6.95" customHeight="1">
      <c r="B83" s="28"/>
      <c r="I83" s="87"/>
      <c r="L83" s="28"/>
    </row>
    <row r="84" spans="2:47" s="1" customFormat="1" ht="12" customHeight="1">
      <c r="B84" s="28"/>
      <c r="C84" s="23" t="s">
        <v>14</v>
      </c>
      <c r="I84" s="87"/>
      <c r="L84" s="28"/>
    </row>
    <row r="85" spans="2:47" s="1" customFormat="1" ht="16.5" customHeight="1">
      <c r="B85" s="28"/>
      <c r="E85" s="218" t="str">
        <f>E7</f>
        <v>Zateplenie administratívno prevádzkovej budovy v areáli Plaveč</v>
      </c>
      <c r="F85" s="219"/>
      <c r="G85" s="219"/>
      <c r="H85" s="219"/>
      <c r="I85" s="87"/>
      <c r="L85" s="28"/>
    </row>
    <row r="86" spans="2:47" s="1" customFormat="1" ht="12" customHeight="1">
      <c r="B86" s="28"/>
      <c r="C86" s="23" t="s">
        <v>97</v>
      </c>
      <c r="I86" s="87"/>
      <c r="L86" s="28"/>
    </row>
    <row r="87" spans="2:47" s="1" customFormat="1" ht="16.5" customHeight="1">
      <c r="B87" s="28"/>
      <c r="E87" s="198" t="str">
        <f>E9</f>
        <v>Bl - Bleskozvod</v>
      </c>
      <c r="F87" s="220"/>
      <c r="G87" s="220"/>
      <c r="H87" s="220"/>
      <c r="I87" s="87"/>
      <c r="L87" s="28"/>
    </row>
    <row r="88" spans="2:47" s="1" customFormat="1" ht="6.95" customHeight="1">
      <c r="B88" s="28"/>
      <c r="I88" s="87"/>
      <c r="L88" s="28"/>
    </row>
    <row r="89" spans="2:47" s="1" customFormat="1" ht="12" customHeight="1">
      <c r="B89" s="28"/>
      <c r="C89" s="23" t="s">
        <v>20</v>
      </c>
      <c r="F89" s="21" t="str">
        <f>F12</f>
        <v>Plaveč</v>
      </c>
      <c r="I89" s="88" t="s">
        <v>22</v>
      </c>
      <c r="J89" s="48">
        <f>IF(J12="","",J12)</f>
        <v>0</v>
      </c>
      <c r="L89" s="28"/>
    </row>
    <row r="90" spans="2:47" s="1" customFormat="1" ht="6.95" customHeight="1">
      <c r="B90" s="28"/>
      <c r="I90" s="87"/>
      <c r="L90" s="28"/>
    </row>
    <row r="91" spans="2:47" s="1" customFormat="1" ht="15.2" customHeight="1">
      <c r="B91" s="28"/>
      <c r="C91" s="23" t="s">
        <v>23</v>
      </c>
      <c r="F91" s="21" t="str">
        <f>E15</f>
        <v>AGROKARPATY, spol. s r. o. Plavnica</v>
      </c>
      <c r="I91" s="88" t="s">
        <v>31</v>
      </c>
      <c r="J91" s="26" t="str">
        <f>E21</f>
        <v>Inf. Pavel Fedorko</v>
      </c>
      <c r="L91" s="28"/>
    </row>
    <row r="92" spans="2:47" s="1" customFormat="1" ht="15.2" customHeight="1">
      <c r="B92" s="28"/>
      <c r="C92" s="23" t="s">
        <v>29</v>
      </c>
      <c r="F92" s="21" t="str">
        <f>IF(E18="","",E18)</f>
        <v>Vyplň údaj</v>
      </c>
      <c r="I92" s="88" t="s">
        <v>37</v>
      </c>
      <c r="J92" s="26" t="str">
        <f>E24</f>
        <v>Ing. Pavel Fedorko</v>
      </c>
      <c r="L92" s="28"/>
    </row>
    <row r="93" spans="2:47" s="1" customFormat="1" ht="10.35" customHeight="1">
      <c r="B93" s="28"/>
      <c r="I93" s="87"/>
      <c r="L93" s="28"/>
    </row>
    <row r="94" spans="2:47" s="1" customFormat="1" ht="29.25" customHeight="1">
      <c r="B94" s="28"/>
      <c r="C94" s="109" t="s">
        <v>101</v>
      </c>
      <c r="D94" s="96"/>
      <c r="E94" s="96"/>
      <c r="F94" s="96"/>
      <c r="G94" s="96"/>
      <c r="H94" s="96"/>
      <c r="I94" s="110"/>
      <c r="J94" s="111" t="s">
        <v>102</v>
      </c>
      <c r="K94" s="96"/>
      <c r="L94" s="28"/>
    </row>
    <row r="95" spans="2:47" s="1" customFormat="1" ht="10.35" customHeight="1">
      <c r="B95" s="28"/>
      <c r="I95" s="87"/>
      <c r="L95" s="28"/>
    </row>
    <row r="96" spans="2:47" s="1" customFormat="1" ht="22.9" customHeight="1">
      <c r="B96" s="28"/>
      <c r="C96" s="112" t="s">
        <v>103</v>
      </c>
      <c r="I96" s="87"/>
      <c r="J96" s="62">
        <f>J122</f>
        <v>0</v>
      </c>
      <c r="L96" s="28"/>
      <c r="AU96" s="13" t="s">
        <v>104</v>
      </c>
    </row>
    <row r="97" spans="2:12" s="8" customFormat="1" ht="24.95" customHeight="1">
      <c r="B97" s="113"/>
      <c r="D97" s="114" t="s">
        <v>105</v>
      </c>
      <c r="E97" s="115"/>
      <c r="F97" s="115"/>
      <c r="G97" s="115"/>
      <c r="H97" s="115"/>
      <c r="I97" s="116"/>
      <c r="J97" s="117">
        <f>J123</f>
        <v>0</v>
      </c>
      <c r="L97" s="113"/>
    </row>
    <row r="98" spans="2:12" s="9" customFormat="1" ht="19.899999999999999" customHeight="1">
      <c r="B98" s="118"/>
      <c r="D98" s="119" t="s">
        <v>107</v>
      </c>
      <c r="E98" s="120"/>
      <c r="F98" s="120"/>
      <c r="G98" s="120"/>
      <c r="H98" s="120"/>
      <c r="I98" s="121"/>
      <c r="J98" s="122">
        <f>J124</f>
        <v>0</v>
      </c>
      <c r="L98" s="118"/>
    </row>
    <row r="99" spans="2:12" s="8" customFormat="1" ht="24.95" customHeight="1">
      <c r="B99" s="113"/>
      <c r="D99" s="114" t="s">
        <v>241</v>
      </c>
      <c r="E99" s="115"/>
      <c r="F99" s="115"/>
      <c r="G99" s="115"/>
      <c r="H99" s="115"/>
      <c r="I99" s="116"/>
      <c r="J99" s="117">
        <f>J127</f>
        <v>0</v>
      </c>
      <c r="L99" s="113"/>
    </row>
    <row r="100" spans="2:12" s="9" customFormat="1" ht="19.899999999999999" customHeight="1">
      <c r="B100" s="118"/>
      <c r="D100" s="119" t="s">
        <v>242</v>
      </c>
      <c r="E100" s="120"/>
      <c r="F100" s="120"/>
      <c r="G100" s="120"/>
      <c r="H100" s="120"/>
      <c r="I100" s="121"/>
      <c r="J100" s="122">
        <f>J128</f>
        <v>0</v>
      </c>
      <c r="L100" s="118"/>
    </row>
    <row r="101" spans="2:12" s="8" customFormat="1" ht="24.95" customHeight="1">
      <c r="B101" s="113"/>
      <c r="D101" s="114" t="s">
        <v>243</v>
      </c>
      <c r="E101" s="115"/>
      <c r="F101" s="115"/>
      <c r="G101" s="115"/>
      <c r="H101" s="115"/>
      <c r="I101" s="116"/>
      <c r="J101" s="117">
        <f>J157</f>
        <v>0</v>
      </c>
      <c r="L101" s="113"/>
    </row>
    <row r="102" spans="2:12" s="8" customFormat="1" ht="21.75" customHeight="1">
      <c r="B102" s="113"/>
      <c r="D102" s="123" t="s">
        <v>111</v>
      </c>
      <c r="I102" s="124"/>
      <c r="J102" s="125">
        <f>J159</f>
        <v>0</v>
      </c>
      <c r="L102" s="113"/>
    </row>
    <row r="103" spans="2:12" s="1" customFormat="1" ht="21.75" customHeight="1">
      <c r="B103" s="28"/>
      <c r="I103" s="87"/>
      <c r="L103" s="28"/>
    </row>
    <row r="104" spans="2:12" s="1" customFormat="1" ht="6.95" customHeight="1">
      <c r="B104" s="40"/>
      <c r="C104" s="41"/>
      <c r="D104" s="41"/>
      <c r="E104" s="41"/>
      <c r="F104" s="41"/>
      <c r="G104" s="41"/>
      <c r="H104" s="41"/>
      <c r="I104" s="107"/>
      <c r="J104" s="41"/>
      <c r="K104" s="41"/>
      <c r="L104" s="28"/>
    </row>
    <row r="108" spans="2:12" s="1" customFormat="1" ht="6.95" customHeight="1">
      <c r="B108" s="42"/>
      <c r="C108" s="43"/>
      <c r="D108" s="43"/>
      <c r="E108" s="43"/>
      <c r="F108" s="43"/>
      <c r="G108" s="43"/>
      <c r="H108" s="43"/>
      <c r="I108" s="108"/>
      <c r="J108" s="43"/>
      <c r="K108" s="43"/>
      <c r="L108" s="28"/>
    </row>
    <row r="109" spans="2:12" s="1" customFormat="1" ht="24.95" customHeight="1">
      <c r="B109" s="28"/>
      <c r="C109" s="17" t="s">
        <v>112</v>
      </c>
      <c r="I109" s="87"/>
      <c r="L109" s="28"/>
    </row>
    <row r="110" spans="2:12" s="1" customFormat="1" ht="6.95" customHeight="1">
      <c r="B110" s="28"/>
      <c r="I110" s="87"/>
      <c r="L110" s="28"/>
    </row>
    <row r="111" spans="2:12" s="1" customFormat="1" ht="12" customHeight="1">
      <c r="B111" s="28"/>
      <c r="C111" s="23" t="s">
        <v>14</v>
      </c>
      <c r="I111" s="87"/>
      <c r="L111" s="28"/>
    </row>
    <row r="112" spans="2:12" s="1" customFormat="1" ht="16.5" customHeight="1">
      <c r="B112" s="28"/>
      <c r="E112" s="218" t="str">
        <f>E7</f>
        <v>Zateplenie administratívno prevádzkovej budovy v areáli Plaveč</v>
      </c>
      <c r="F112" s="219"/>
      <c r="G112" s="219"/>
      <c r="H112" s="219"/>
      <c r="I112" s="87"/>
      <c r="L112" s="28"/>
    </row>
    <row r="113" spans="2:65" s="1" customFormat="1" ht="12" customHeight="1">
      <c r="B113" s="28"/>
      <c r="C113" s="23" t="s">
        <v>97</v>
      </c>
      <c r="I113" s="87"/>
      <c r="L113" s="28"/>
    </row>
    <row r="114" spans="2:65" s="1" customFormat="1" ht="16.5" customHeight="1">
      <c r="B114" s="28"/>
      <c r="E114" s="198" t="str">
        <f>E9</f>
        <v>Bl - Bleskozvod</v>
      </c>
      <c r="F114" s="220"/>
      <c r="G114" s="220"/>
      <c r="H114" s="220"/>
      <c r="I114" s="87"/>
      <c r="L114" s="28"/>
    </row>
    <row r="115" spans="2:65" s="1" customFormat="1" ht="6.95" customHeight="1">
      <c r="B115" s="28"/>
      <c r="I115" s="87"/>
      <c r="L115" s="28"/>
    </row>
    <row r="116" spans="2:65" s="1" customFormat="1" ht="12" customHeight="1">
      <c r="B116" s="28"/>
      <c r="C116" s="23" t="s">
        <v>20</v>
      </c>
      <c r="F116" s="21" t="str">
        <f>F12</f>
        <v>Plaveč</v>
      </c>
      <c r="I116" s="88" t="s">
        <v>22</v>
      </c>
      <c r="J116" s="48">
        <f>IF(J12="","",J12)</f>
        <v>0</v>
      </c>
      <c r="L116" s="28"/>
    </row>
    <row r="117" spans="2:65" s="1" customFormat="1" ht="6.95" customHeight="1">
      <c r="B117" s="28"/>
      <c r="I117" s="87"/>
      <c r="L117" s="28"/>
    </row>
    <row r="118" spans="2:65" s="1" customFormat="1" ht="15.2" customHeight="1">
      <c r="B118" s="28"/>
      <c r="C118" s="23" t="s">
        <v>23</v>
      </c>
      <c r="F118" s="21" t="str">
        <f>E15</f>
        <v>AGROKARPATY, spol. s r. o. Plavnica</v>
      </c>
      <c r="I118" s="88" t="s">
        <v>31</v>
      </c>
      <c r="J118" s="26" t="str">
        <f>E21</f>
        <v>Inf. Pavel Fedorko</v>
      </c>
      <c r="L118" s="28"/>
    </row>
    <row r="119" spans="2:65" s="1" customFormat="1" ht="15.2" customHeight="1">
      <c r="B119" s="28"/>
      <c r="C119" s="23" t="s">
        <v>29</v>
      </c>
      <c r="F119" s="21" t="str">
        <f>IF(E18="","",E18)</f>
        <v>Vyplň údaj</v>
      </c>
      <c r="I119" s="88" t="s">
        <v>37</v>
      </c>
      <c r="J119" s="26" t="str">
        <f>E24</f>
        <v>Ing. Pavel Fedorko</v>
      </c>
      <c r="L119" s="28"/>
    </row>
    <row r="120" spans="2:65" s="1" customFormat="1" ht="10.35" customHeight="1">
      <c r="B120" s="28"/>
      <c r="I120" s="87"/>
      <c r="L120" s="28"/>
    </row>
    <row r="121" spans="2:65" s="10" customFormat="1" ht="29.25" customHeight="1">
      <c r="B121" s="126"/>
      <c r="C121" s="127" t="s">
        <v>113</v>
      </c>
      <c r="D121" s="128" t="s">
        <v>64</v>
      </c>
      <c r="E121" s="128" t="s">
        <v>60</v>
      </c>
      <c r="F121" s="128" t="s">
        <v>61</v>
      </c>
      <c r="G121" s="128" t="s">
        <v>114</v>
      </c>
      <c r="H121" s="128" t="s">
        <v>115</v>
      </c>
      <c r="I121" s="129" t="s">
        <v>116</v>
      </c>
      <c r="J121" s="130" t="s">
        <v>102</v>
      </c>
      <c r="K121" s="131" t="s">
        <v>117</v>
      </c>
      <c r="L121" s="126"/>
      <c r="M121" s="55" t="s">
        <v>1</v>
      </c>
      <c r="N121" s="56" t="s">
        <v>43</v>
      </c>
      <c r="O121" s="56" t="s">
        <v>118</v>
      </c>
      <c r="P121" s="56" t="s">
        <v>119</v>
      </c>
      <c r="Q121" s="56" t="s">
        <v>120</v>
      </c>
      <c r="R121" s="56" t="s">
        <v>121</v>
      </c>
      <c r="S121" s="56" t="s">
        <v>122</v>
      </c>
      <c r="T121" s="56" t="s">
        <v>123</v>
      </c>
      <c r="U121" s="57" t="s">
        <v>124</v>
      </c>
    </row>
    <row r="122" spans="2:65" s="1" customFormat="1" ht="22.9" customHeight="1">
      <c r="B122" s="28"/>
      <c r="C122" s="60" t="s">
        <v>103</v>
      </c>
      <c r="I122" s="87"/>
      <c r="J122" s="132">
        <f>BK122</f>
        <v>0</v>
      </c>
      <c r="L122" s="28"/>
      <c r="M122" s="58"/>
      <c r="N122" s="49"/>
      <c r="O122" s="49"/>
      <c r="P122" s="133">
        <f>P123+P127+P157+P159</f>
        <v>0</v>
      </c>
      <c r="Q122" s="49"/>
      <c r="R122" s="133">
        <f>R123+R127+R157+R159</f>
        <v>0</v>
      </c>
      <c r="S122" s="49"/>
      <c r="T122" s="133">
        <f>T123+T127+T157+T159</f>
        <v>0</v>
      </c>
      <c r="U122" s="50"/>
      <c r="AT122" s="13" t="s">
        <v>78</v>
      </c>
      <c r="AU122" s="13" t="s">
        <v>104</v>
      </c>
      <c r="BK122" s="134">
        <f>BK123+BK127+BK157+BK159</f>
        <v>0</v>
      </c>
    </row>
    <row r="123" spans="2:65" s="11" customFormat="1" ht="25.9" customHeight="1">
      <c r="B123" s="135"/>
      <c r="D123" s="136" t="s">
        <v>78</v>
      </c>
      <c r="E123" s="137" t="s">
        <v>125</v>
      </c>
      <c r="F123" s="137" t="s">
        <v>126</v>
      </c>
      <c r="I123" s="138"/>
      <c r="J123" s="125">
        <f>BK123</f>
        <v>0</v>
      </c>
      <c r="L123" s="135"/>
      <c r="M123" s="139"/>
      <c r="P123" s="140">
        <f>P124</f>
        <v>0</v>
      </c>
      <c r="R123" s="140">
        <f>R124</f>
        <v>0</v>
      </c>
      <c r="T123" s="140">
        <f>T124</f>
        <v>0</v>
      </c>
      <c r="U123" s="141"/>
      <c r="AR123" s="136" t="s">
        <v>87</v>
      </c>
      <c r="AT123" s="142" t="s">
        <v>78</v>
      </c>
      <c r="AU123" s="142" t="s">
        <v>79</v>
      </c>
      <c r="AY123" s="136" t="s">
        <v>127</v>
      </c>
      <c r="BK123" s="143">
        <f>BK124</f>
        <v>0</v>
      </c>
    </row>
    <row r="124" spans="2:65" s="11" customFormat="1" ht="22.9" customHeight="1">
      <c r="B124" s="135"/>
      <c r="D124" s="136" t="s">
        <v>78</v>
      </c>
      <c r="E124" s="144" t="s">
        <v>167</v>
      </c>
      <c r="F124" s="144" t="s">
        <v>168</v>
      </c>
      <c r="I124" s="138"/>
      <c r="J124" s="145">
        <f>BK124</f>
        <v>0</v>
      </c>
      <c r="L124" s="135"/>
      <c r="M124" s="139"/>
      <c r="P124" s="140">
        <f>SUM(P125:P126)</f>
        <v>0</v>
      </c>
      <c r="R124" s="140">
        <f>SUM(R125:R126)</f>
        <v>0</v>
      </c>
      <c r="T124" s="140">
        <f>SUM(T125:T126)</f>
        <v>0</v>
      </c>
      <c r="U124" s="141"/>
      <c r="AR124" s="136" t="s">
        <v>87</v>
      </c>
      <c r="AT124" s="142" t="s">
        <v>78</v>
      </c>
      <c r="AU124" s="142" t="s">
        <v>87</v>
      </c>
      <c r="AY124" s="136" t="s">
        <v>127</v>
      </c>
      <c r="BK124" s="143">
        <f>SUM(BK125:BK126)</f>
        <v>0</v>
      </c>
    </row>
    <row r="125" spans="2:65" s="1" customFormat="1" ht="24" customHeight="1">
      <c r="B125" s="28"/>
      <c r="C125" s="146" t="s">
        <v>87</v>
      </c>
      <c r="D125" s="146" t="s">
        <v>130</v>
      </c>
      <c r="E125" s="147" t="s">
        <v>244</v>
      </c>
      <c r="F125" s="148" t="s">
        <v>245</v>
      </c>
      <c r="G125" s="149" t="s">
        <v>154</v>
      </c>
      <c r="H125" s="150">
        <v>4</v>
      </c>
      <c r="I125" s="150"/>
      <c r="J125" s="151">
        <f>ROUND(I125*H125,3)</f>
        <v>0</v>
      </c>
      <c r="K125" s="148" t="s">
        <v>1</v>
      </c>
      <c r="L125" s="28"/>
      <c r="M125" s="152" t="s">
        <v>1</v>
      </c>
      <c r="N125" s="153" t="s">
        <v>45</v>
      </c>
      <c r="P125" s="154">
        <f>O125*H125</f>
        <v>0</v>
      </c>
      <c r="Q125" s="154">
        <v>0</v>
      </c>
      <c r="R125" s="154">
        <f>Q125*H125</f>
        <v>0</v>
      </c>
      <c r="S125" s="154">
        <v>0</v>
      </c>
      <c r="T125" s="154">
        <f>S125*H125</f>
        <v>0</v>
      </c>
      <c r="U125" s="155" t="s">
        <v>1</v>
      </c>
      <c r="AR125" s="156" t="s">
        <v>135</v>
      </c>
      <c r="AT125" s="156" t="s">
        <v>130</v>
      </c>
      <c r="AU125" s="156" t="s">
        <v>136</v>
      </c>
      <c r="AY125" s="13" t="s">
        <v>127</v>
      </c>
      <c r="BE125" s="157">
        <f>IF(N125="základná",J125,0)</f>
        <v>0</v>
      </c>
      <c r="BF125" s="157">
        <f>IF(N125="znížená",J125,0)</f>
        <v>0</v>
      </c>
      <c r="BG125" s="157">
        <f>IF(N125="zákl. prenesená",J125,0)</f>
        <v>0</v>
      </c>
      <c r="BH125" s="157">
        <f>IF(N125="zníž. prenesená",J125,0)</f>
        <v>0</v>
      </c>
      <c r="BI125" s="157">
        <f>IF(N125="nulová",J125,0)</f>
        <v>0</v>
      </c>
      <c r="BJ125" s="13" t="s">
        <v>136</v>
      </c>
      <c r="BK125" s="158">
        <f>ROUND(I125*H125,3)</f>
        <v>0</v>
      </c>
      <c r="BL125" s="13" t="s">
        <v>135</v>
      </c>
      <c r="BM125" s="156" t="s">
        <v>136</v>
      </c>
    </row>
    <row r="126" spans="2:65" s="1" customFormat="1" ht="36" customHeight="1">
      <c r="B126" s="28"/>
      <c r="C126" s="146" t="s">
        <v>136</v>
      </c>
      <c r="D126" s="146" t="s">
        <v>130</v>
      </c>
      <c r="E126" s="147" t="s">
        <v>246</v>
      </c>
      <c r="F126" s="148" t="s">
        <v>247</v>
      </c>
      <c r="G126" s="149" t="s">
        <v>187</v>
      </c>
      <c r="H126" s="150">
        <v>21</v>
      </c>
      <c r="I126" s="150"/>
      <c r="J126" s="151">
        <f>ROUND(I126*H126,3)</f>
        <v>0</v>
      </c>
      <c r="K126" s="148" t="s">
        <v>1</v>
      </c>
      <c r="L126" s="28"/>
      <c r="M126" s="152" t="s">
        <v>1</v>
      </c>
      <c r="N126" s="153" t="s">
        <v>45</v>
      </c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4">
        <f>S126*H126</f>
        <v>0</v>
      </c>
      <c r="U126" s="155" t="s">
        <v>1</v>
      </c>
      <c r="AR126" s="156" t="s">
        <v>135</v>
      </c>
      <c r="AT126" s="156" t="s">
        <v>130</v>
      </c>
      <c r="AU126" s="156" t="s">
        <v>136</v>
      </c>
      <c r="AY126" s="13" t="s">
        <v>127</v>
      </c>
      <c r="BE126" s="157">
        <f>IF(N126="základná",J126,0)</f>
        <v>0</v>
      </c>
      <c r="BF126" s="157">
        <f>IF(N126="znížená",J126,0)</f>
        <v>0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3" t="s">
        <v>136</v>
      </c>
      <c r="BK126" s="158">
        <f>ROUND(I126*H126,3)</f>
        <v>0</v>
      </c>
      <c r="BL126" s="13" t="s">
        <v>135</v>
      </c>
      <c r="BM126" s="156" t="s">
        <v>135</v>
      </c>
    </row>
    <row r="127" spans="2:65" s="11" customFormat="1" ht="25.9" customHeight="1">
      <c r="B127" s="135"/>
      <c r="D127" s="136" t="s">
        <v>78</v>
      </c>
      <c r="E127" s="137" t="s">
        <v>151</v>
      </c>
      <c r="F127" s="137" t="s">
        <v>151</v>
      </c>
      <c r="I127" s="138"/>
      <c r="J127" s="125">
        <f>BK127</f>
        <v>0</v>
      </c>
      <c r="L127" s="135"/>
      <c r="M127" s="139"/>
      <c r="P127" s="140">
        <f>P128</f>
        <v>0</v>
      </c>
      <c r="R127" s="140">
        <f>R128</f>
        <v>0</v>
      </c>
      <c r="T127" s="140">
        <f>T128</f>
        <v>0</v>
      </c>
      <c r="U127" s="141"/>
      <c r="AR127" s="136" t="s">
        <v>141</v>
      </c>
      <c r="AT127" s="142" t="s">
        <v>78</v>
      </c>
      <c r="AU127" s="142" t="s">
        <v>79</v>
      </c>
      <c r="AY127" s="136" t="s">
        <v>127</v>
      </c>
      <c r="BK127" s="143">
        <f>BK128</f>
        <v>0</v>
      </c>
    </row>
    <row r="128" spans="2:65" s="11" customFormat="1" ht="22.9" customHeight="1">
      <c r="B128" s="135"/>
      <c r="D128" s="136" t="s">
        <v>78</v>
      </c>
      <c r="E128" s="144" t="s">
        <v>248</v>
      </c>
      <c r="F128" s="144" t="s">
        <v>249</v>
      </c>
      <c r="I128" s="138"/>
      <c r="J128" s="145">
        <f>BK128</f>
        <v>0</v>
      </c>
      <c r="L128" s="135"/>
      <c r="M128" s="139"/>
      <c r="P128" s="140">
        <f>SUM(P129:P156)</f>
        <v>0</v>
      </c>
      <c r="R128" s="140">
        <f>SUM(R129:R156)</f>
        <v>0</v>
      </c>
      <c r="T128" s="140">
        <f>SUM(T129:T156)</f>
        <v>0</v>
      </c>
      <c r="U128" s="141"/>
      <c r="AR128" s="136" t="s">
        <v>141</v>
      </c>
      <c r="AT128" s="142" t="s">
        <v>78</v>
      </c>
      <c r="AU128" s="142" t="s">
        <v>87</v>
      </c>
      <c r="AY128" s="136" t="s">
        <v>127</v>
      </c>
      <c r="BK128" s="143">
        <f>SUM(BK129:BK156)</f>
        <v>0</v>
      </c>
    </row>
    <row r="129" spans="2:65" s="1" customFormat="1" ht="24" customHeight="1">
      <c r="B129" s="28"/>
      <c r="C129" s="146" t="s">
        <v>141</v>
      </c>
      <c r="D129" s="146" t="s">
        <v>130</v>
      </c>
      <c r="E129" s="147" t="s">
        <v>250</v>
      </c>
      <c r="F129" s="148" t="s">
        <v>251</v>
      </c>
      <c r="G129" s="149" t="s">
        <v>187</v>
      </c>
      <c r="H129" s="150">
        <v>20</v>
      </c>
      <c r="I129" s="150"/>
      <c r="J129" s="151">
        <f t="shared" ref="J129:J156" si="0">ROUND(I129*H129,3)</f>
        <v>0</v>
      </c>
      <c r="K129" s="148" t="s">
        <v>1</v>
      </c>
      <c r="L129" s="28"/>
      <c r="M129" s="152" t="s">
        <v>1</v>
      </c>
      <c r="N129" s="153" t="s">
        <v>45</v>
      </c>
      <c r="P129" s="154">
        <f t="shared" ref="P129:P156" si="1">O129*H129</f>
        <v>0</v>
      </c>
      <c r="Q129" s="154">
        <v>0</v>
      </c>
      <c r="R129" s="154">
        <f t="shared" ref="R129:R156" si="2">Q129*H129</f>
        <v>0</v>
      </c>
      <c r="S129" s="154">
        <v>0</v>
      </c>
      <c r="T129" s="154">
        <f t="shared" ref="T129:T156" si="3">S129*H129</f>
        <v>0</v>
      </c>
      <c r="U129" s="155" t="s">
        <v>1</v>
      </c>
      <c r="AR129" s="156" t="s">
        <v>252</v>
      </c>
      <c r="AT129" s="156" t="s">
        <v>130</v>
      </c>
      <c r="AU129" s="156" t="s">
        <v>136</v>
      </c>
      <c r="AY129" s="13" t="s">
        <v>127</v>
      </c>
      <c r="BE129" s="157">
        <f t="shared" ref="BE129:BE156" si="4">IF(N129="základná",J129,0)</f>
        <v>0</v>
      </c>
      <c r="BF129" s="157">
        <f t="shared" ref="BF129:BF156" si="5">IF(N129="znížená",J129,0)</f>
        <v>0</v>
      </c>
      <c r="BG129" s="157">
        <f t="shared" ref="BG129:BG156" si="6">IF(N129="zákl. prenesená",J129,0)</f>
        <v>0</v>
      </c>
      <c r="BH129" s="157">
        <f t="shared" ref="BH129:BH156" si="7">IF(N129="zníž. prenesená",J129,0)</f>
        <v>0</v>
      </c>
      <c r="BI129" s="157">
        <f t="shared" ref="BI129:BI156" si="8">IF(N129="nulová",J129,0)</f>
        <v>0</v>
      </c>
      <c r="BJ129" s="13" t="s">
        <v>136</v>
      </c>
      <c r="BK129" s="158">
        <f t="shared" ref="BK129:BK156" si="9">ROUND(I129*H129,3)</f>
        <v>0</v>
      </c>
      <c r="BL129" s="13" t="s">
        <v>252</v>
      </c>
      <c r="BM129" s="156" t="s">
        <v>128</v>
      </c>
    </row>
    <row r="130" spans="2:65" s="1" customFormat="1" ht="16.5" customHeight="1">
      <c r="B130" s="28"/>
      <c r="C130" s="159" t="s">
        <v>135</v>
      </c>
      <c r="D130" s="159" t="s">
        <v>151</v>
      </c>
      <c r="E130" s="160" t="s">
        <v>253</v>
      </c>
      <c r="F130" s="161" t="s">
        <v>254</v>
      </c>
      <c r="G130" s="162" t="s">
        <v>187</v>
      </c>
      <c r="H130" s="163">
        <v>21</v>
      </c>
      <c r="I130" s="163"/>
      <c r="J130" s="164">
        <f t="shared" si="0"/>
        <v>0</v>
      </c>
      <c r="K130" s="161" t="s">
        <v>1</v>
      </c>
      <c r="L130" s="165"/>
      <c r="M130" s="166" t="s">
        <v>1</v>
      </c>
      <c r="N130" s="167" t="s">
        <v>45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4">
        <f t="shared" si="3"/>
        <v>0</v>
      </c>
      <c r="U130" s="155" t="s">
        <v>1</v>
      </c>
      <c r="AR130" s="156" t="s">
        <v>255</v>
      </c>
      <c r="AT130" s="156" t="s">
        <v>151</v>
      </c>
      <c r="AU130" s="156" t="s">
        <v>136</v>
      </c>
      <c r="AY130" s="13" t="s">
        <v>127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3" t="s">
        <v>136</v>
      </c>
      <c r="BK130" s="158">
        <f t="shared" si="9"/>
        <v>0</v>
      </c>
      <c r="BL130" s="13" t="s">
        <v>252</v>
      </c>
      <c r="BM130" s="156" t="s">
        <v>155</v>
      </c>
    </row>
    <row r="131" spans="2:65" s="1" customFormat="1" ht="24" customHeight="1">
      <c r="B131" s="28"/>
      <c r="C131" s="146" t="s">
        <v>150</v>
      </c>
      <c r="D131" s="146" t="s">
        <v>130</v>
      </c>
      <c r="E131" s="147" t="s">
        <v>256</v>
      </c>
      <c r="F131" s="148" t="s">
        <v>257</v>
      </c>
      <c r="G131" s="149" t="s">
        <v>154</v>
      </c>
      <c r="H131" s="150">
        <v>4</v>
      </c>
      <c r="I131" s="150"/>
      <c r="J131" s="151">
        <f t="shared" si="0"/>
        <v>0</v>
      </c>
      <c r="K131" s="148" t="s">
        <v>1</v>
      </c>
      <c r="L131" s="28"/>
      <c r="M131" s="152" t="s">
        <v>1</v>
      </c>
      <c r="N131" s="153" t="s">
        <v>45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4">
        <f t="shared" si="3"/>
        <v>0</v>
      </c>
      <c r="U131" s="155" t="s">
        <v>1</v>
      </c>
      <c r="AR131" s="156" t="s">
        <v>252</v>
      </c>
      <c r="AT131" s="156" t="s">
        <v>130</v>
      </c>
      <c r="AU131" s="156" t="s">
        <v>136</v>
      </c>
      <c r="AY131" s="13" t="s">
        <v>127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3" t="s">
        <v>136</v>
      </c>
      <c r="BK131" s="158">
        <f t="shared" si="9"/>
        <v>0</v>
      </c>
      <c r="BL131" s="13" t="s">
        <v>252</v>
      </c>
      <c r="BM131" s="156" t="s">
        <v>172</v>
      </c>
    </row>
    <row r="132" spans="2:65" s="1" customFormat="1" ht="16.5" customHeight="1">
      <c r="B132" s="28"/>
      <c r="C132" s="159" t="s">
        <v>128</v>
      </c>
      <c r="D132" s="159" t="s">
        <v>151</v>
      </c>
      <c r="E132" s="160" t="s">
        <v>258</v>
      </c>
      <c r="F132" s="161" t="s">
        <v>259</v>
      </c>
      <c r="G132" s="162" t="s">
        <v>154</v>
      </c>
      <c r="H132" s="163">
        <v>4</v>
      </c>
      <c r="I132" s="163"/>
      <c r="J132" s="164">
        <f t="shared" si="0"/>
        <v>0</v>
      </c>
      <c r="K132" s="161" t="s">
        <v>1</v>
      </c>
      <c r="L132" s="165"/>
      <c r="M132" s="166" t="s">
        <v>1</v>
      </c>
      <c r="N132" s="167" t="s">
        <v>45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4">
        <f t="shared" si="3"/>
        <v>0</v>
      </c>
      <c r="U132" s="155" t="s">
        <v>1</v>
      </c>
      <c r="AR132" s="156" t="s">
        <v>255</v>
      </c>
      <c r="AT132" s="156" t="s">
        <v>151</v>
      </c>
      <c r="AU132" s="156" t="s">
        <v>136</v>
      </c>
      <c r="AY132" s="13" t="s">
        <v>127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3" t="s">
        <v>136</v>
      </c>
      <c r="BK132" s="158">
        <f t="shared" si="9"/>
        <v>0</v>
      </c>
      <c r="BL132" s="13" t="s">
        <v>252</v>
      </c>
      <c r="BM132" s="156" t="s">
        <v>180</v>
      </c>
    </row>
    <row r="133" spans="2:65" s="1" customFormat="1" ht="24" customHeight="1">
      <c r="B133" s="28"/>
      <c r="C133" s="146" t="s">
        <v>160</v>
      </c>
      <c r="D133" s="146" t="s">
        <v>130</v>
      </c>
      <c r="E133" s="147" t="s">
        <v>260</v>
      </c>
      <c r="F133" s="148" t="s">
        <v>261</v>
      </c>
      <c r="G133" s="149" t="s">
        <v>187</v>
      </c>
      <c r="H133" s="150">
        <v>80</v>
      </c>
      <c r="I133" s="150"/>
      <c r="J133" s="151">
        <f t="shared" si="0"/>
        <v>0</v>
      </c>
      <c r="K133" s="148" t="s">
        <v>1</v>
      </c>
      <c r="L133" s="28"/>
      <c r="M133" s="152" t="s">
        <v>1</v>
      </c>
      <c r="N133" s="153" t="s">
        <v>45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4">
        <f t="shared" si="3"/>
        <v>0</v>
      </c>
      <c r="U133" s="155" t="s">
        <v>1</v>
      </c>
      <c r="AR133" s="156" t="s">
        <v>252</v>
      </c>
      <c r="AT133" s="156" t="s">
        <v>130</v>
      </c>
      <c r="AU133" s="156" t="s">
        <v>136</v>
      </c>
      <c r="AY133" s="13" t="s">
        <v>127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3" t="s">
        <v>136</v>
      </c>
      <c r="BK133" s="158">
        <f t="shared" si="9"/>
        <v>0</v>
      </c>
      <c r="BL133" s="13" t="s">
        <v>252</v>
      </c>
      <c r="BM133" s="156" t="s">
        <v>189</v>
      </c>
    </row>
    <row r="134" spans="2:65" s="1" customFormat="1" ht="16.5" customHeight="1">
      <c r="B134" s="28"/>
      <c r="C134" s="159" t="s">
        <v>155</v>
      </c>
      <c r="D134" s="159" t="s">
        <v>151</v>
      </c>
      <c r="E134" s="160" t="s">
        <v>262</v>
      </c>
      <c r="F134" s="161" t="s">
        <v>263</v>
      </c>
      <c r="G134" s="162" t="s">
        <v>264</v>
      </c>
      <c r="H134" s="163">
        <v>35.534999999999997</v>
      </c>
      <c r="I134" s="163"/>
      <c r="J134" s="164">
        <f t="shared" si="0"/>
        <v>0</v>
      </c>
      <c r="K134" s="161" t="s">
        <v>1</v>
      </c>
      <c r="L134" s="165"/>
      <c r="M134" s="166" t="s">
        <v>1</v>
      </c>
      <c r="N134" s="167" t="s">
        <v>45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4">
        <f t="shared" si="3"/>
        <v>0</v>
      </c>
      <c r="U134" s="155" t="s">
        <v>1</v>
      </c>
      <c r="AR134" s="156" t="s">
        <v>255</v>
      </c>
      <c r="AT134" s="156" t="s">
        <v>151</v>
      </c>
      <c r="AU134" s="156" t="s">
        <v>136</v>
      </c>
      <c r="AY134" s="13" t="s">
        <v>127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3" t="s">
        <v>136</v>
      </c>
      <c r="BK134" s="158">
        <f t="shared" si="9"/>
        <v>0</v>
      </c>
      <c r="BL134" s="13" t="s">
        <v>252</v>
      </c>
      <c r="BM134" s="156" t="s">
        <v>197</v>
      </c>
    </row>
    <row r="135" spans="2:65" s="1" customFormat="1" ht="36" customHeight="1">
      <c r="B135" s="28"/>
      <c r="C135" s="159" t="s">
        <v>167</v>
      </c>
      <c r="D135" s="159" t="s">
        <v>151</v>
      </c>
      <c r="E135" s="160" t="s">
        <v>265</v>
      </c>
      <c r="F135" s="161" t="s">
        <v>266</v>
      </c>
      <c r="G135" s="162" t="s">
        <v>154</v>
      </c>
      <c r="H135" s="163">
        <v>16</v>
      </c>
      <c r="I135" s="163"/>
      <c r="J135" s="164">
        <f t="shared" si="0"/>
        <v>0</v>
      </c>
      <c r="K135" s="161" t="s">
        <v>1</v>
      </c>
      <c r="L135" s="165"/>
      <c r="M135" s="166" t="s">
        <v>1</v>
      </c>
      <c r="N135" s="167" t="s">
        <v>45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4">
        <f t="shared" si="3"/>
        <v>0</v>
      </c>
      <c r="U135" s="155" t="s">
        <v>1</v>
      </c>
      <c r="AR135" s="156" t="s">
        <v>255</v>
      </c>
      <c r="AT135" s="156" t="s">
        <v>151</v>
      </c>
      <c r="AU135" s="156" t="s">
        <v>136</v>
      </c>
      <c r="AY135" s="13" t="s">
        <v>127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3" t="s">
        <v>136</v>
      </c>
      <c r="BK135" s="158">
        <f t="shared" si="9"/>
        <v>0</v>
      </c>
      <c r="BL135" s="13" t="s">
        <v>252</v>
      </c>
      <c r="BM135" s="156" t="s">
        <v>206</v>
      </c>
    </row>
    <row r="136" spans="2:65" s="1" customFormat="1" ht="36" customHeight="1">
      <c r="B136" s="28"/>
      <c r="C136" s="159" t="s">
        <v>172</v>
      </c>
      <c r="D136" s="159" t="s">
        <v>151</v>
      </c>
      <c r="E136" s="160" t="s">
        <v>267</v>
      </c>
      <c r="F136" s="161" t="s">
        <v>268</v>
      </c>
      <c r="G136" s="162" t="s">
        <v>154</v>
      </c>
      <c r="H136" s="163">
        <v>26</v>
      </c>
      <c r="I136" s="163"/>
      <c r="J136" s="164">
        <f t="shared" si="0"/>
        <v>0</v>
      </c>
      <c r="K136" s="161" t="s">
        <v>1</v>
      </c>
      <c r="L136" s="165"/>
      <c r="M136" s="166" t="s">
        <v>1</v>
      </c>
      <c r="N136" s="167" t="s">
        <v>45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4">
        <f t="shared" si="3"/>
        <v>0</v>
      </c>
      <c r="U136" s="155" t="s">
        <v>1</v>
      </c>
      <c r="AR136" s="156" t="s">
        <v>255</v>
      </c>
      <c r="AT136" s="156" t="s">
        <v>151</v>
      </c>
      <c r="AU136" s="156" t="s">
        <v>136</v>
      </c>
      <c r="AY136" s="13" t="s">
        <v>127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3" t="s">
        <v>136</v>
      </c>
      <c r="BK136" s="158">
        <f t="shared" si="9"/>
        <v>0</v>
      </c>
      <c r="BL136" s="13" t="s">
        <v>252</v>
      </c>
      <c r="BM136" s="156" t="s">
        <v>7</v>
      </c>
    </row>
    <row r="137" spans="2:65" s="1" customFormat="1" ht="24" customHeight="1">
      <c r="B137" s="28"/>
      <c r="C137" s="146" t="s">
        <v>176</v>
      </c>
      <c r="D137" s="146" t="s">
        <v>130</v>
      </c>
      <c r="E137" s="147" t="s">
        <v>269</v>
      </c>
      <c r="F137" s="148" t="s">
        <v>270</v>
      </c>
      <c r="G137" s="149" t="s">
        <v>154</v>
      </c>
      <c r="H137" s="150">
        <v>1</v>
      </c>
      <c r="I137" s="150"/>
      <c r="J137" s="151">
        <f t="shared" si="0"/>
        <v>0</v>
      </c>
      <c r="K137" s="148" t="s">
        <v>1</v>
      </c>
      <c r="L137" s="28"/>
      <c r="M137" s="152" t="s">
        <v>1</v>
      </c>
      <c r="N137" s="153" t="s">
        <v>45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4">
        <f t="shared" si="3"/>
        <v>0</v>
      </c>
      <c r="U137" s="155" t="s">
        <v>1</v>
      </c>
      <c r="AR137" s="156" t="s">
        <v>252</v>
      </c>
      <c r="AT137" s="156" t="s">
        <v>130</v>
      </c>
      <c r="AU137" s="156" t="s">
        <v>136</v>
      </c>
      <c r="AY137" s="13" t="s">
        <v>127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3" t="s">
        <v>136</v>
      </c>
      <c r="BK137" s="158">
        <f t="shared" si="9"/>
        <v>0</v>
      </c>
      <c r="BL137" s="13" t="s">
        <v>252</v>
      </c>
      <c r="BM137" s="156" t="s">
        <v>228</v>
      </c>
    </row>
    <row r="138" spans="2:65" s="1" customFormat="1" ht="16.5" customHeight="1">
      <c r="B138" s="28"/>
      <c r="C138" s="159" t="s">
        <v>180</v>
      </c>
      <c r="D138" s="159" t="s">
        <v>151</v>
      </c>
      <c r="E138" s="160" t="s">
        <v>271</v>
      </c>
      <c r="F138" s="161" t="s">
        <v>272</v>
      </c>
      <c r="G138" s="162" t="s">
        <v>154</v>
      </c>
      <c r="H138" s="163">
        <v>1</v>
      </c>
      <c r="I138" s="163"/>
      <c r="J138" s="164">
        <f t="shared" si="0"/>
        <v>0</v>
      </c>
      <c r="K138" s="161" t="s">
        <v>1</v>
      </c>
      <c r="L138" s="165"/>
      <c r="M138" s="166" t="s">
        <v>1</v>
      </c>
      <c r="N138" s="167" t="s">
        <v>45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4">
        <f t="shared" si="3"/>
        <v>0</v>
      </c>
      <c r="U138" s="155" t="s">
        <v>1</v>
      </c>
      <c r="AR138" s="156" t="s">
        <v>255</v>
      </c>
      <c r="AT138" s="156" t="s">
        <v>151</v>
      </c>
      <c r="AU138" s="156" t="s">
        <v>136</v>
      </c>
      <c r="AY138" s="13" t="s">
        <v>127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3" t="s">
        <v>136</v>
      </c>
      <c r="BK138" s="158">
        <f t="shared" si="9"/>
        <v>0</v>
      </c>
      <c r="BL138" s="13" t="s">
        <v>252</v>
      </c>
      <c r="BM138" s="156" t="s">
        <v>273</v>
      </c>
    </row>
    <row r="139" spans="2:65" s="1" customFormat="1" ht="36" customHeight="1">
      <c r="B139" s="28"/>
      <c r="C139" s="159" t="s">
        <v>184</v>
      </c>
      <c r="D139" s="159" t="s">
        <v>151</v>
      </c>
      <c r="E139" s="160" t="s">
        <v>274</v>
      </c>
      <c r="F139" s="161" t="s">
        <v>275</v>
      </c>
      <c r="G139" s="162" t="s">
        <v>154</v>
      </c>
      <c r="H139" s="163">
        <v>1</v>
      </c>
      <c r="I139" s="163"/>
      <c r="J139" s="164">
        <f t="shared" si="0"/>
        <v>0</v>
      </c>
      <c r="K139" s="161" t="s">
        <v>1</v>
      </c>
      <c r="L139" s="165"/>
      <c r="M139" s="166" t="s">
        <v>1</v>
      </c>
      <c r="N139" s="167" t="s">
        <v>45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4">
        <f t="shared" si="3"/>
        <v>0</v>
      </c>
      <c r="U139" s="155" t="s">
        <v>1</v>
      </c>
      <c r="AR139" s="156" t="s">
        <v>255</v>
      </c>
      <c r="AT139" s="156" t="s">
        <v>151</v>
      </c>
      <c r="AU139" s="156" t="s">
        <v>136</v>
      </c>
      <c r="AY139" s="13" t="s">
        <v>127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3" t="s">
        <v>136</v>
      </c>
      <c r="BK139" s="158">
        <f t="shared" si="9"/>
        <v>0</v>
      </c>
      <c r="BL139" s="13" t="s">
        <v>252</v>
      </c>
      <c r="BM139" s="156" t="s">
        <v>276</v>
      </c>
    </row>
    <row r="140" spans="2:65" s="1" customFormat="1" ht="24" customHeight="1">
      <c r="B140" s="28"/>
      <c r="C140" s="159" t="s">
        <v>189</v>
      </c>
      <c r="D140" s="159" t="s">
        <v>151</v>
      </c>
      <c r="E140" s="160" t="s">
        <v>277</v>
      </c>
      <c r="F140" s="161" t="s">
        <v>278</v>
      </c>
      <c r="G140" s="162" t="s">
        <v>154</v>
      </c>
      <c r="H140" s="163">
        <v>1</v>
      </c>
      <c r="I140" s="163"/>
      <c r="J140" s="164">
        <f t="shared" si="0"/>
        <v>0</v>
      </c>
      <c r="K140" s="161" t="s">
        <v>1</v>
      </c>
      <c r="L140" s="165"/>
      <c r="M140" s="166" t="s">
        <v>1</v>
      </c>
      <c r="N140" s="167" t="s">
        <v>45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4">
        <f t="shared" si="3"/>
        <v>0</v>
      </c>
      <c r="U140" s="155" t="s">
        <v>1</v>
      </c>
      <c r="AR140" s="156" t="s">
        <v>255</v>
      </c>
      <c r="AT140" s="156" t="s">
        <v>151</v>
      </c>
      <c r="AU140" s="156" t="s">
        <v>136</v>
      </c>
      <c r="AY140" s="13" t="s">
        <v>127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3" t="s">
        <v>136</v>
      </c>
      <c r="BK140" s="158">
        <f t="shared" si="9"/>
        <v>0</v>
      </c>
      <c r="BL140" s="13" t="s">
        <v>252</v>
      </c>
      <c r="BM140" s="156" t="s">
        <v>279</v>
      </c>
    </row>
    <row r="141" spans="2:65" s="1" customFormat="1" ht="24" customHeight="1">
      <c r="B141" s="28"/>
      <c r="C141" s="159" t="s">
        <v>193</v>
      </c>
      <c r="D141" s="159" t="s">
        <v>151</v>
      </c>
      <c r="E141" s="160" t="s">
        <v>280</v>
      </c>
      <c r="F141" s="161" t="s">
        <v>281</v>
      </c>
      <c r="G141" s="162" t="s">
        <v>154</v>
      </c>
      <c r="H141" s="163">
        <v>1</v>
      </c>
      <c r="I141" s="163"/>
      <c r="J141" s="164">
        <f t="shared" si="0"/>
        <v>0</v>
      </c>
      <c r="K141" s="161" t="s">
        <v>1</v>
      </c>
      <c r="L141" s="165"/>
      <c r="M141" s="166" t="s">
        <v>1</v>
      </c>
      <c r="N141" s="167" t="s">
        <v>45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4">
        <f t="shared" si="3"/>
        <v>0</v>
      </c>
      <c r="U141" s="155" t="s">
        <v>1</v>
      </c>
      <c r="AR141" s="156" t="s">
        <v>255</v>
      </c>
      <c r="AT141" s="156" t="s">
        <v>151</v>
      </c>
      <c r="AU141" s="156" t="s">
        <v>136</v>
      </c>
      <c r="AY141" s="13" t="s">
        <v>127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3" t="s">
        <v>136</v>
      </c>
      <c r="BK141" s="158">
        <f t="shared" si="9"/>
        <v>0</v>
      </c>
      <c r="BL141" s="13" t="s">
        <v>252</v>
      </c>
      <c r="BM141" s="156" t="s">
        <v>282</v>
      </c>
    </row>
    <row r="142" spans="2:65" s="1" customFormat="1" ht="16.5" customHeight="1">
      <c r="B142" s="28"/>
      <c r="C142" s="146" t="s">
        <v>197</v>
      </c>
      <c r="D142" s="146" t="s">
        <v>130</v>
      </c>
      <c r="E142" s="147" t="s">
        <v>283</v>
      </c>
      <c r="F142" s="148" t="s">
        <v>284</v>
      </c>
      <c r="G142" s="149" t="s">
        <v>154</v>
      </c>
      <c r="H142" s="150">
        <v>26</v>
      </c>
      <c r="I142" s="150"/>
      <c r="J142" s="151">
        <f t="shared" si="0"/>
        <v>0</v>
      </c>
      <c r="K142" s="148" t="s">
        <v>1</v>
      </c>
      <c r="L142" s="28"/>
      <c r="M142" s="152" t="s">
        <v>1</v>
      </c>
      <c r="N142" s="153" t="s">
        <v>45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4">
        <f t="shared" si="3"/>
        <v>0</v>
      </c>
      <c r="U142" s="155" t="s">
        <v>1</v>
      </c>
      <c r="AR142" s="156" t="s">
        <v>252</v>
      </c>
      <c r="AT142" s="156" t="s">
        <v>130</v>
      </c>
      <c r="AU142" s="156" t="s">
        <v>136</v>
      </c>
      <c r="AY142" s="13" t="s">
        <v>127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3" t="s">
        <v>136</v>
      </c>
      <c r="BK142" s="158">
        <f t="shared" si="9"/>
        <v>0</v>
      </c>
      <c r="BL142" s="13" t="s">
        <v>252</v>
      </c>
      <c r="BM142" s="156" t="s">
        <v>224</v>
      </c>
    </row>
    <row r="143" spans="2:65" s="1" customFormat="1" ht="16.5" customHeight="1">
      <c r="B143" s="28"/>
      <c r="C143" s="159" t="s">
        <v>201</v>
      </c>
      <c r="D143" s="159" t="s">
        <v>151</v>
      </c>
      <c r="E143" s="160" t="s">
        <v>285</v>
      </c>
      <c r="F143" s="161" t="s">
        <v>286</v>
      </c>
      <c r="G143" s="162" t="s">
        <v>154</v>
      </c>
      <c r="H143" s="163">
        <v>26</v>
      </c>
      <c r="I143" s="163"/>
      <c r="J143" s="164">
        <f t="shared" si="0"/>
        <v>0</v>
      </c>
      <c r="K143" s="161" t="s">
        <v>1</v>
      </c>
      <c r="L143" s="165"/>
      <c r="M143" s="166" t="s">
        <v>1</v>
      </c>
      <c r="N143" s="167" t="s">
        <v>45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4">
        <f t="shared" si="3"/>
        <v>0</v>
      </c>
      <c r="U143" s="155" t="s">
        <v>1</v>
      </c>
      <c r="AR143" s="156" t="s">
        <v>255</v>
      </c>
      <c r="AT143" s="156" t="s">
        <v>151</v>
      </c>
      <c r="AU143" s="156" t="s">
        <v>136</v>
      </c>
      <c r="AY143" s="13" t="s">
        <v>127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3" t="s">
        <v>136</v>
      </c>
      <c r="BK143" s="158">
        <f t="shared" si="9"/>
        <v>0</v>
      </c>
      <c r="BL143" s="13" t="s">
        <v>252</v>
      </c>
      <c r="BM143" s="156" t="s">
        <v>287</v>
      </c>
    </row>
    <row r="144" spans="2:65" s="1" customFormat="1" ht="24" customHeight="1">
      <c r="B144" s="28"/>
      <c r="C144" s="146" t="s">
        <v>206</v>
      </c>
      <c r="D144" s="146" t="s">
        <v>130</v>
      </c>
      <c r="E144" s="147" t="s">
        <v>288</v>
      </c>
      <c r="F144" s="148" t="s">
        <v>289</v>
      </c>
      <c r="G144" s="149" t="s">
        <v>154</v>
      </c>
      <c r="H144" s="150">
        <v>8</v>
      </c>
      <c r="I144" s="150"/>
      <c r="J144" s="151">
        <f t="shared" si="0"/>
        <v>0</v>
      </c>
      <c r="K144" s="148" t="s">
        <v>1</v>
      </c>
      <c r="L144" s="28"/>
      <c r="M144" s="152" t="s">
        <v>1</v>
      </c>
      <c r="N144" s="153" t="s">
        <v>45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4">
        <f t="shared" si="3"/>
        <v>0</v>
      </c>
      <c r="U144" s="155" t="s">
        <v>1</v>
      </c>
      <c r="AR144" s="156" t="s">
        <v>252</v>
      </c>
      <c r="AT144" s="156" t="s">
        <v>130</v>
      </c>
      <c r="AU144" s="156" t="s">
        <v>136</v>
      </c>
      <c r="AY144" s="13" t="s">
        <v>127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3" t="s">
        <v>136</v>
      </c>
      <c r="BK144" s="158">
        <f t="shared" si="9"/>
        <v>0</v>
      </c>
      <c r="BL144" s="13" t="s">
        <v>252</v>
      </c>
      <c r="BM144" s="156" t="s">
        <v>290</v>
      </c>
    </row>
    <row r="145" spans="2:65" s="1" customFormat="1" ht="16.5" customHeight="1">
      <c r="B145" s="28"/>
      <c r="C145" s="159" t="s">
        <v>210</v>
      </c>
      <c r="D145" s="159" t="s">
        <v>151</v>
      </c>
      <c r="E145" s="160" t="s">
        <v>291</v>
      </c>
      <c r="F145" s="161" t="s">
        <v>292</v>
      </c>
      <c r="G145" s="162" t="s">
        <v>154</v>
      </c>
      <c r="H145" s="163">
        <v>8</v>
      </c>
      <c r="I145" s="163"/>
      <c r="J145" s="164">
        <f t="shared" si="0"/>
        <v>0</v>
      </c>
      <c r="K145" s="161" t="s">
        <v>1</v>
      </c>
      <c r="L145" s="165"/>
      <c r="M145" s="166" t="s">
        <v>1</v>
      </c>
      <c r="N145" s="167" t="s">
        <v>45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4">
        <f t="shared" si="3"/>
        <v>0</v>
      </c>
      <c r="U145" s="155" t="s">
        <v>1</v>
      </c>
      <c r="AR145" s="156" t="s">
        <v>255</v>
      </c>
      <c r="AT145" s="156" t="s">
        <v>151</v>
      </c>
      <c r="AU145" s="156" t="s">
        <v>136</v>
      </c>
      <c r="AY145" s="13" t="s">
        <v>127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3" t="s">
        <v>136</v>
      </c>
      <c r="BK145" s="158">
        <f t="shared" si="9"/>
        <v>0</v>
      </c>
      <c r="BL145" s="13" t="s">
        <v>252</v>
      </c>
      <c r="BM145" s="156" t="s">
        <v>293</v>
      </c>
    </row>
    <row r="146" spans="2:65" s="1" customFormat="1" ht="24" customHeight="1">
      <c r="B146" s="28"/>
      <c r="C146" s="146" t="s">
        <v>7</v>
      </c>
      <c r="D146" s="146" t="s">
        <v>130</v>
      </c>
      <c r="E146" s="147" t="s">
        <v>288</v>
      </c>
      <c r="F146" s="148" t="s">
        <v>289</v>
      </c>
      <c r="G146" s="149" t="s">
        <v>154</v>
      </c>
      <c r="H146" s="150">
        <v>9</v>
      </c>
      <c r="I146" s="150"/>
      <c r="J146" s="151">
        <f t="shared" si="0"/>
        <v>0</v>
      </c>
      <c r="K146" s="148" t="s">
        <v>1</v>
      </c>
      <c r="L146" s="28"/>
      <c r="M146" s="152" t="s">
        <v>1</v>
      </c>
      <c r="N146" s="153" t="s">
        <v>45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4">
        <f t="shared" si="3"/>
        <v>0</v>
      </c>
      <c r="U146" s="155" t="s">
        <v>1</v>
      </c>
      <c r="AR146" s="156" t="s">
        <v>252</v>
      </c>
      <c r="AT146" s="156" t="s">
        <v>130</v>
      </c>
      <c r="AU146" s="156" t="s">
        <v>136</v>
      </c>
      <c r="AY146" s="13" t="s">
        <v>127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3" t="s">
        <v>136</v>
      </c>
      <c r="BK146" s="158">
        <f t="shared" si="9"/>
        <v>0</v>
      </c>
      <c r="BL146" s="13" t="s">
        <v>252</v>
      </c>
      <c r="BM146" s="156" t="s">
        <v>294</v>
      </c>
    </row>
    <row r="147" spans="2:65" s="1" customFormat="1" ht="16.5" customHeight="1">
      <c r="B147" s="28"/>
      <c r="C147" s="159" t="s">
        <v>221</v>
      </c>
      <c r="D147" s="159" t="s">
        <v>151</v>
      </c>
      <c r="E147" s="160" t="s">
        <v>295</v>
      </c>
      <c r="F147" s="161" t="s">
        <v>296</v>
      </c>
      <c r="G147" s="162" t="s">
        <v>154</v>
      </c>
      <c r="H147" s="163">
        <v>4</v>
      </c>
      <c r="I147" s="163"/>
      <c r="J147" s="164">
        <f t="shared" si="0"/>
        <v>0</v>
      </c>
      <c r="K147" s="161" t="s">
        <v>1</v>
      </c>
      <c r="L147" s="165"/>
      <c r="M147" s="166" t="s">
        <v>1</v>
      </c>
      <c r="N147" s="167" t="s">
        <v>45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4">
        <f t="shared" si="3"/>
        <v>0</v>
      </c>
      <c r="U147" s="155" t="s">
        <v>1</v>
      </c>
      <c r="AR147" s="156" t="s">
        <v>255</v>
      </c>
      <c r="AT147" s="156" t="s">
        <v>151</v>
      </c>
      <c r="AU147" s="156" t="s">
        <v>136</v>
      </c>
      <c r="AY147" s="13" t="s">
        <v>127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3" t="s">
        <v>136</v>
      </c>
      <c r="BK147" s="158">
        <f t="shared" si="9"/>
        <v>0</v>
      </c>
      <c r="BL147" s="13" t="s">
        <v>252</v>
      </c>
      <c r="BM147" s="156" t="s">
        <v>297</v>
      </c>
    </row>
    <row r="148" spans="2:65" s="1" customFormat="1" ht="16.5" customHeight="1">
      <c r="B148" s="28"/>
      <c r="C148" s="159" t="s">
        <v>228</v>
      </c>
      <c r="D148" s="159" t="s">
        <v>151</v>
      </c>
      <c r="E148" s="160" t="s">
        <v>298</v>
      </c>
      <c r="F148" s="161" t="s">
        <v>299</v>
      </c>
      <c r="G148" s="162" t="s">
        <v>154</v>
      </c>
      <c r="H148" s="163">
        <v>4</v>
      </c>
      <c r="I148" s="163"/>
      <c r="J148" s="164">
        <f t="shared" si="0"/>
        <v>0</v>
      </c>
      <c r="K148" s="161" t="s">
        <v>1</v>
      </c>
      <c r="L148" s="165"/>
      <c r="M148" s="166" t="s">
        <v>1</v>
      </c>
      <c r="N148" s="167" t="s">
        <v>45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4">
        <f t="shared" si="3"/>
        <v>0</v>
      </c>
      <c r="U148" s="155" t="s">
        <v>1</v>
      </c>
      <c r="AR148" s="156" t="s">
        <v>255</v>
      </c>
      <c r="AT148" s="156" t="s">
        <v>151</v>
      </c>
      <c r="AU148" s="156" t="s">
        <v>136</v>
      </c>
      <c r="AY148" s="13" t="s">
        <v>127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3" t="s">
        <v>136</v>
      </c>
      <c r="BK148" s="158">
        <f t="shared" si="9"/>
        <v>0</v>
      </c>
      <c r="BL148" s="13" t="s">
        <v>252</v>
      </c>
      <c r="BM148" s="156" t="s">
        <v>300</v>
      </c>
    </row>
    <row r="149" spans="2:65" s="1" customFormat="1" ht="16.5" customHeight="1">
      <c r="B149" s="28"/>
      <c r="C149" s="159" t="s">
        <v>232</v>
      </c>
      <c r="D149" s="159" t="s">
        <v>151</v>
      </c>
      <c r="E149" s="160" t="s">
        <v>301</v>
      </c>
      <c r="F149" s="161" t="s">
        <v>302</v>
      </c>
      <c r="G149" s="162" t="s">
        <v>154</v>
      </c>
      <c r="H149" s="163">
        <v>4</v>
      </c>
      <c r="I149" s="163"/>
      <c r="J149" s="164">
        <f t="shared" si="0"/>
        <v>0</v>
      </c>
      <c r="K149" s="161" t="s">
        <v>1</v>
      </c>
      <c r="L149" s="165"/>
      <c r="M149" s="166" t="s">
        <v>1</v>
      </c>
      <c r="N149" s="167" t="s">
        <v>45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4">
        <f t="shared" si="3"/>
        <v>0</v>
      </c>
      <c r="U149" s="155" t="s">
        <v>1</v>
      </c>
      <c r="AR149" s="156" t="s">
        <v>255</v>
      </c>
      <c r="AT149" s="156" t="s">
        <v>151</v>
      </c>
      <c r="AU149" s="156" t="s">
        <v>136</v>
      </c>
      <c r="AY149" s="13" t="s">
        <v>127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3" t="s">
        <v>136</v>
      </c>
      <c r="BK149" s="158">
        <f t="shared" si="9"/>
        <v>0</v>
      </c>
      <c r="BL149" s="13" t="s">
        <v>252</v>
      </c>
      <c r="BM149" s="156" t="s">
        <v>303</v>
      </c>
    </row>
    <row r="150" spans="2:65" s="1" customFormat="1" ht="16.5" customHeight="1">
      <c r="B150" s="28"/>
      <c r="C150" s="146" t="s">
        <v>273</v>
      </c>
      <c r="D150" s="146" t="s">
        <v>130</v>
      </c>
      <c r="E150" s="147" t="s">
        <v>304</v>
      </c>
      <c r="F150" s="148" t="s">
        <v>305</v>
      </c>
      <c r="G150" s="149" t="s">
        <v>154</v>
      </c>
      <c r="H150" s="150">
        <v>8</v>
      </c>
      <c r="I150" s="150"/>
      <c r="J150" s="151">
        <f t="shared" si="0"/>
        <v>0</v>
      </c>
      <c r="K150" s="148" t="s">
        <v>1</v>
      </c>
      <c r="L150" s="28"/>
      <c r="M150" s="152" t="s">
        <v>1</v>
      </c>
      <c r="N150" s="153" t="s">
        <v>45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4">
        <f t="shared" si="3"/>
        <v>0</v>
      </c>
      <c r="U150" s="155" t="s">
        <v>1</v>
      </c>
      <c r="AR150" s="156" t="s">
        <v>252</v>
      </c>
      <c r="AT150" s="156" t="s">
        <v>130</v>
      </c>
      <c r="AU150" s="156" t="s">
        <v>136</v>
      </c>
      <c r="AY150" s="13" t="s">
        <v>127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3" t="s">
        <v>136</v>
      </c>
      <c r="BK150" s="158">
        <f t="shared" si="9"/>
        <v>0</v>
      </c>
      <c r="BL150" s="13" t="s">
        <v>252</v>
      </c>
      <c r="BM150" s="156" t="s">
        <v>306</v>
      </c>
    </row>
    <row r="151" spans="2:65" s="1" customFormat="1" ht="16.5" customHeight="1">
      <c r="B151" s="28"/>
      <c r="C151" s="159" t="s">
        <v>307</v>
      </c>
      <c r="D151" s="159" t="s">
        <v>151</v>
      </c>
      <c r="E151" s="160" t="s">
        <v>308</v>
      </c>
      <c r="F151" s="161" t="s">
        <v>309</v>
      </c>
      <c r="G151" s="162" t="s">
        <v>154</v>
      </c>
      <c r="H151" s="163">
        <v>4</v>
      </c>
      <c r="I151" s="163"/>
      <c r="J151" s="164">
        <f t="shared" si="0"/>
        <v>0</v>
      </c>
      <c r="K151" s="161" t="s">
        <v>1</v>
      </c>
      <c r="L151" s="165"/>
      <c r="M151" s="166" t="s">
        <v>1</v>
      </c>
      <c r="N151" s="167" t="s">
        <v>45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4">
        <f t="shared" si="3"/>
        <v>0</v>
      </c>
      <c r="U151" s="155" t="s">
        <v>1</v>
      </c>
      <c r="AR151" s="156" t="s">
        <v>255</v>
      </c>
      <c r="AT151" s="156" t="s">
        <v>151</v>
      </c>
      <c r="AU151" s="156" t="s">
        <v>136</v>
      </c>
      <c r="AY151" s="13" t="s">
        <v>127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3" t="s">
        <v>136</v>
      </c>
      <c r="BK151" s="158">
        <f t="shared" si="9"/>
        <v>0</v>
      </c>
      <c r="BL151" s="13" t="s">
        <v>252</v>
      </c>
      <c r="BM151" s="156" t="s">
        <v>310</v>
      </c>
    </row>
    <row r="152" spans="2:65" s="1" customFormat="1" ht="24" customHeight="1">
      <c r="B152" s="28"/>
      <c r="C152" s="159" t="s">
        <v>276</v>
      </c>
      <c r="D152" s="159" t="s">
        <v>151</v>
      </c>
      <c r="E152" s="160" t="s">
        <v>311</v>
      </c>
      <c r="F152" s="161" t="s">
        <v>312</v>
      </c>
      <c r="G152" s="162" t="s">
        <v>154</v>
      </c>
      <c r="H152" s="163">
        <v>4</v>
      </c>
      <c r="I152" s="163"/>
      <c r="J152" s="164">
        <f t="shared" si="0"/>
        <v>0</v>
      </c>
      <c r="K152" s="161" t="s">
        <v>1</v>
      </c>
      <c r="L152" s="165"/>
      <c r="M152" s="166" t="s">
        <v>1</v>
      </c>
      <c r="N152" s="167" t="s">
        <v>45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4">
        <f t="shared" si="3"/>
        <v>0</v>
      </c>
      <c r="U152" s="155" t="s">
        <v>1</v>
      </c>
      <c r="AR152" s="156" t="s">
        <v>255</v>
      </c>
      <c r="AT152" s="156" t="s">
        <v>151</v>
      </c>
      <c r="AU152" s="156" t="s">
        <v>136</v>
      </c>
      <c r="AY152" s="13" t="s">
        <v>127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3" t="s">
        <v>136</v>
      </c>
      <c r="BK152" s="158">
        <f t="shared" si="9"/>
        <v>0</v>
      </c>
      <c r="BL152" s="13" t="s">
        <v>252</v>
      </c>
      <c r="BM152" s="156" t="s">
        <v>313</v>
      </c>
    </row>
    <row r="153" spans="2:65" s="1" customFormat="1" ht="16.5" customHeight="1">
      <c r="B153" s="28"/>
      <c r="C153" s="146" t="s">
        <v>314</v>
      </c>
      <c r="D153" s="146" t="s">
        <v>130</v>
      </c>
      <c r="E153" s="147" t="s">
        <v>315</v>
      </c>
      <c r="F153" s="148" t="s">
        <v>316</v>
      </c>
      <c r="G153" s="149" t="s">
        <v>154</v>
      </c>
      <c r="H153" s="150">
        <v>3</v>
      </c>
      <c r="I153" s="150"/>
      <c r="J153" s="151">
        <f t="shared" si="0"/>
        <v>0</v>
      </c>
      <c r="K153" s="148" t="s">
        <v>1</v>
      </c>
      <c r="L153" s="28"/>
      <c r="M153" s="152" t="s">
        <v>1</v>
      </c>
      <c r="N153" s="153" t="s">
        <v>45</v>
      </c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4">
        <f t="shared" si="3"/>
        <v>0</v>
      </c>
      <c r="U153" s="155" t="s">
        <v>1</v>
      </c>
      <c r="AR153" s="156" t="s">
        <v>252</v>
      </c>
      <c r="AT153" s="156" t="s">
        <v>130</v>
      </c>
      <c r="AU153" s="156" t="s">
        <v>136</v>
      </c>
      <c r="AY153" s="13" t="s">
        <v>127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3" t="s">
        <v>136</v>
      </c>
      <c r="BK153" s="158">
        <f t="shared" si="9"/>
        <v>0</v>
      </c>
      <c r="BL153" s="13" t="s">
        <v>252</v>
      </c>
      <c r="BM153" s="156" t="s">
        <v>317</v>
      </c>
    </row>
    <row r="154" spans="2:65" s="1" customFormat="1" ht="16.5" customHeight="1">
      <c r="B154" s="28"/>
      <c r="C154" s="146" t="s">
        <v>279</v>
      </c>
      <c r="D154" s="146" t="s">
        <v>130</v>
      </c>
      <c r="E154" s="147" t="s">
        <v>318</v>
      </c>
      <c r="F154" s="148" t="s">
        <v>319</v>
      </c>
      <c r="G154" s="149" t="s">
        <v>320</v>
      </c>
      <c r="H154" s="150"/>
      <c r="I154" s="150"/>
      <c r="J154" s="151">
        <f t="shared" si="0"/>
        <v>0</v>
      </c>
      <c r="K154" s="148" t="s">
        <v>1</v>
      </c>
      <c r="L154" s="28"/>
      <c r="M154" s="152" t="s">
        <v>1</v>
      </c>
      <c r="N154" s="153" t="s">
        <v>45</v>
      </c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4">
        <f t="shared" si="3"/>
        <v>0</v>
      </c>
      <c r="U154" s="155" t="s">
        <v>1</v>
      </c>
      <c r="AR154" s="156" t="s">
        <v>252</v>
      </c>
      <c r="AT154" s="156" t="s">
        <v>130</v>
      </c>
      <c r="AU154" s="156" t="s">
        <v>136</v>
      </c>
      <c r="AY154" s="13" t="s">
        <v>127</v>
      </c>
      <c r="BE154" s="157">
        <f t="shared" si="4"/>
        <v>0</v>
      </c>
      <c r="BF154" s="157">
        <f t="shared" si="5"/>
        <v>0</v>
      </c>
      <c r="BG154" s="157">
        <f t="shared" si="6"/>
        <v>0</v>
      </c>
      <c r="BH154" s="157">
        <f t="shared" si="7"/>
        <v>0</v>
      </c>
      <c r="BI154" s="157">
        <f t="shared" si="8"/>
        <v>0</v>
      </c>
      <c r="BJ154" s="13" t="s">
        <v>136</v>
      </c>
      <c r="BK154" s="158">
        <f t="shared" si="9"/>
        <v>0</v>
      </c>
      <c r="BL154" s="13" t="s">
        <v>252</v>
      </c>
      <c r="BM154" s="156" t="s">
        <v>321</v>
      </c>
    </row>
    <row r="155" spans="2:65" s="1" customFormat="1" ht="16.5" customHeight="1">
      <c r="B155" s="28"/>
      <c r="C155" s="146" t="s">
        <v>322</v>
      </c>
      <c r="D155" s="146" t="s">
        <v>130</v>
      </c>
      <c r="E155" s="147" t="s">
        <v>323</v>
      </c>
      <c r="F155" s="148" t="s">
        <v>324</v>
      </c>
      <c r="G155" s="149" t="s">
        <v>320</v>
      </c>
      <c r="H155" s="150"/>
      <c r="I155" s="150"/>
      <c r="J155" s="151">
        <f t="shared" si="0"/>
        <v>0</v>
      </c>
      <c r="K155" s="148" t="s">
        <v>1</v>
      </c>
      <c r="L155" s="28"/>
      <c r="M155" s="152" t="s">
        <v>1</v>
      </c>
      <c r="N155" s="153" t="s">
        <v>45</v>
      </c>
      <c r="P155" s="154">
        <f t="shared" si="1"/>
        <v>0</v>
      </c>
      <c r="Q155" s="154">
        <v>0</v>
      </c>
      <c r="R155" s="154">
        <f t="shared" si="2"/>
        <v>0</v>
      </c>
      <c r="S155" s="154">
        <v>0</v>
      </c>
      <c r="T155" s="154">
        <f t="shared" si="3"/>
        <v>0</v>
      </c>
      <c r="U155" s="155" t="s">
        <v>1</v>
      </c>
      <c r="AR155" s="156" t="s">
        <v>252</v>
      </c>
      <c r="AT155" s="156" t="s">
        <v>130</v>
      </c>
      <c r="AU155" s="156" t="s">
        <v>136</v>
      </c>
      <c r="AY155" s="13" t="s">
        <v>127</v>
      </c>
      <c r="BE155" s="157">
        <f t="shared" si="4"/>
        <v>0</v>
      </c>
      <c r="BF155" s="157">
        <f t="shared" si="5"/>
        <v>0</v>
      </c>
      <c r="BG155" s="157">
        <f t="shared" si="6"/>
        <v>0</v>
      </c>
      <c r="BH155" s="157">
        <f t="shared" si="7"/>
        <v>0</v>
      </c>
      <c r="BI155" s="157">
        <f t="shared" si="8"/>
        <v>0</v>
      </c>
      <c r="BJ155" s="13" t="s">
        <v>136</v>
      </c>
      <c r="BK155" s="158">
        <f t="shared" si="9"/>
        <v>0</v>
      </c>
      <c r="BL155" s="13" t="s">
        <v>252</v>
      </c>
      <c r="BM155" s="156" t="s">
        <v>325</v>
      </c>
    </row>
    <row r="156" spans="2:65" s="1" customFormat="1" ht="16.5" customHeight="1">
      <c r="B156" s="28"/>
      <c r="C156" s="146" t="s">
        <v>282</v>
      </c>
      <c r="D156" s="146" t="s">
        <v>130</v>
      </c>
      <c r="E156" s="147" t="s">
        <v>326</v>
      </c>
      <c r="F156" s="148" t="s">
        <v>327</v>
      </c>
      <c r="G156" s="149" t="s">
        <v>154</v>
      </c>
      <c r="H156" s="150">
        <v>1</v>
      </c>
      <c r="I156" s="150"/>
      <c r="J156" s="151">
        <f t="shared" si="0"/>
        <v>0</v>
      </c>
      <c r="K156" s="148" t="s">
        <v>1</v>
      </c>
      <c r="L156" s="28"/>
      <c r="M156" s="152" t="s">
        <v>1</v>
      </c>
      <c r="N156" s="153" t="s">
        <v>45</v>
      </c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4">
        <f t="shared" si="3"/>
        <v>0</v>
      </c>
      <c r="U156" s="155" t="s">
        <v>1</v>
      </c>
      <c r="AR156" s="156" t="s">
        <v>252</v>
      </c>
      <c r="AT156" s="156" t="s">
        <v>130</v>
      </c>
      <c r="AU156" s="156" t="s">
        <v>136</v>
      </c>
      <c r="AY156" s="13" t="s">
        <v>127</v>
      </c>
      <c r="BE156" s="157">
        <f t="shared" si="4"/>
        <v>0</v>
      </c>
      <c r="BF156" s="157">
        <f t="shared" si="5"/>
        <v>0</v>
      </c>
      <c r="BG156" s="157">
        <f t="shared" si="6"/>
        <v>0</v>
      </c>
      <c r="BH156" s="157">
        <f t="shared" si="7"/>
        <v>0</v>
      </c>
      <c r="BI156" s="157">
        <f t="shared" si="8"/>
        <v>0</v>
      </c>
      <c r="BJ156" s="13" t="s">
        <v>136</v>
      </c>
      <c r="BK156" s="158">
        <f t="shared" si="9"/>
        <v>0</v>
      </c>
      <c r="BL156" s="13" t="s">
        <v>252</v>
      </c>
      <c r="BM156" s="156" t="s">
        <v>328</v>
      </c>
    </row>
    <row r="157" spans="2:65" s="11" customFormat="1" ht="25.9" customHeight="1">
      <c r="B157" s="135"/>
      <c r="D157" s="136" t="s">
        <v>78</v>
      </c>
      <c r="E157" s="137" t="s">
        <v>329</v>
      </c>
      <c r="F157" s="137" t="s">
        <v>330</v>
      </c>
      <c r="I157" s="138"/>
      <c r="J157" s="125">
        <f>BK157</f>
        <v>0</v>
      </c>
      <c r="L157" s="135"/>
      <c r="M157" s="139"/>
      <c r="P157" s="140">
        <f>P158</f>
        <v>0</v>
      </c>
      <c r="R157" s="140">
        <f>R158</f>
        <v>0</v>
      </c>
      <c r="T157" s="140">
        <f>T158</f>
        <v>0</v>
      </c>
      <c r="U157" s="141"/>
      <c r="AR157" s="136" t="s">
        <v>135</v>
      </c>
      <c r="AT157" s="142" t="s">
        <v>78</v>
      </c>
      <c r="AU157" s="142" t="s">
        <v>79</v>
      </c>
      <c r="AY157" s="136" t="s">
        <v>127</v>
      </c>
      <c r="BK157" s="143">
        <f>BK158</f>
        <v>0</v>
      </c>
    </row>
    <row r="158" spans="2:65" s="1" customFormat="1" ht="36" customHeight="1">
      <c r="B158" s="28"/>
      <c r="C158" s="146" t="s">
        <v>331</v>
      </c>
      <c r="D158" s="146" t="s">
        <v>130</v>
      </c>
      <c r="E158" s="147" t="s">
        <v>332</v>
      </c>
      <c r="F158" s="148" t="s">
        <v>333</v>
      </c>
      <c r="G158" s="149" t="s">
        <v>334</v>
      </c>
      <c r="H158" s="150">
        <v>10</v>
      </c>
      <c r="I158" s="150"/>
      <c r="J158" s="151">
        <f>ROUND(I158*H158,3)</f>
        <v>0</v>
      </c>
      <c r="K158" s="148" t="s">
        <v>1</v>
      </c>
      <c r="L158" s="28"/>
      <c r="M158" s="152" t="s">
        <v>1</v>
      </c>
      <c r="N158" s="153" t="s">
        <v>45</v>
      </c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4">
        <f>S158*H158</f>
        <v>0</v>
      </c>
      <c r="U158" s="155" t="s">
        <v>1</v>
      </c>
      <c r="AR158" s="156" t="s">
        <v>335</v>
      </c>
      <c r="AT158" s="156" t="s">
        <v>130</v>
      </c>
      <c r="AU158" s="156" t="s">
        <v>87</v>
      </c>
      <c r="AY158" s="13" t="s">
        <v>127</v>
      </c>
      <c r="BE158" s="157">
        <f>IF(N158="základná",J158,0)</f>
        <v>0</v>
      </c>
      <c r="BF158" s="157">
        <f>IF(N158="znížená",J158,0)</f>
        <v>0</v>
      </c>
      <c r="BG158" s="157">
        <f>IF(N158="zákl. prenesená",J158,0)</f>
        <v>0</v>
      </c>
      <c r="BH158" s="157">
        <f>IF(N158="zníž. prenesená",J158,0)</f>
        <v>0</v>
      </c>
      <c r="BI158" s="157">
        <f>IF(N158="nulová",J158,0)</f>
        <v>0</v>
      </c>
      <c r="BJ158" s="13" t="s">
        <v>136</v>
      </c>
      <c r="BK158" s="158">
        <f>ROUND(I158*H158,3)</f>
        <v>0</v>
      </c>
      <c r="BL158" s="13" t="s">
        <v>335</v>
      </c>
      <c r="BM158" s="156" t="s">
        <v>336</v>
      </c>
    </row>
    <row r="159" spans="2:65" s="1" customFormat="1" ht="49.9" customHeight="1">
      <c r="B159" s="28"/>
      <c r="E159" s="137" t="s">
        <v>236</v>
      </c>
      <c r="F159" s="137" t="s">
        <v>237</v>
      </c>
      <c r="I159" s="87"/>
      <c r="J159" s="125">
        <f t="shared" ref="J159:J164" si="10">BK159</f>
        <v>0</v>
      </c>
      <c r="L159" s="28"/>
      <c r="M159" s="168"/>
      <c r="U159" s="52"/>
      <c r="AT159" s="13" t="s">
        <v>78</v>
      </c>
      <c r="AU159" s="13" t="s">
        <v>79</v>
      </c>
      <c r="AY159" s="13" t="s">
        <v>238</v>
      </c>
      <c r="BK159" s="158">
        <f>SUM(BK160:BK164)</f>
        <v>0</v>
      </c>
    </row>
    <row r="160" spans="2:65" s="1" customFormat="1" ht="16.350000000000001" customHeight="1">
      <c r="B160" s="28"/>
      <c r="C160" s="169" t="s">
        <v>1</v>
      </c>
      <c r="D160" s="169" t="s">
        <v>130</v>
      </c>
      <c r="E160" s="170" t="s">
        <v>1</v>
      </c>
      <c r="F160" s="171" t="s">
        <v>1</v>
      </c>
      <c r="G160" s="172" t="s">
        <v>1</v>
      </c>
      <c r="H160" s="173"/>
      <c r="I160" s="173"/>
      <c r="J160" s="174">
        <f t="shared" si="10"/>
        <v>0</v>
      </c>
      <c r="K160" s="175"/>
      <c r="L160" s="28"/>
      <c r="M160" s="176" t="s">
        <v>1</v>
      </c>
      <c r="N160" s="177" t="s">
        <v>45</v>
      </c>
      <c r="U160" s="52"/>
      <c r="AT160" s="13" t="s">
        <v>238</v>
      </c>
      <c r="AU160" s="13" t="s">
        <v>87</v>
      </c>
      <c r="AY160" s="13" t="s">
        <v>238</v>
      </c>
      <c r="BE160" s="157">
        <f>IF(N160="základná",J160,0)</f>
        <v>0</v>
      </c>
      <c r="BF160" s="157">
        <f>IF(N160="znížená",J160,0)</f>
        <v>0</v>
      </c>
      <c r="BG160" s="157">
        <f>IF(N160="zákl. prenesená",J160,0)</f>
        <v>0</v>
      </c>
      <c r="BH160" s="157">
        <f>IF(N160="zníž. prenesená",J160,0)</f>
        <v>0</v>
      </c>
      <c r="BI160" s="157">
        <f>IF(N160="nulová",J160,0)</f>
        <v>0</v>
      </c>
      <c r="BJ160" s="13" t="s">
        <v>136</v>
      </c>
      <c r="BK160" s="158">
        <f>I160*H160</f>
        <v>0</v>
      </c>
    </row>
    <row r="161" spans="2:63" s="1" customFormat="1" ht="16.350000000000001" customHeight="1">
      <c r="B161" s="28"/>
      <c r="C161" s="169" t="s">
        <v>1</v>
      </c>
      <c r="D161" s="169" t="s">
        <v>130</v>
      </c>
      <c r="E161" s="170" t="s">
        <v>1</v>
      </c>
      <c r="F161" s="171" t="s">
        <v>1</v>
      </c>
      <c r="G161" s="172" t="s">
        <v>1</v>
      </c>
      <c r="H161" s="173"/>
      <c r="I161" s="173"/>
      <c r="J161" s="174">
        <f t="shared" si="10"/>
        <v>0</v>
      </c>
      <c r="K161" s="175"/>
      <c r="L161" s="28"/>
      <c r="M161" s="176" t="s">
        <v>1</v>
      </c>
      <c r="N161" s="177" t="s">
        <v>45</v>
      </c>
      <c r="U161" s="52"/>
      <c r="AT161" s="13" t="s">
        <v>238</v>
      </c>
      <c r="AU161" s="13" t="s">
        <v>87</v>
      </c>
      <c r="AY161" s="13" t="s">
        <v>238</v>
      </c>
      <c r="BE161" s="157">
        <f>IF(N161="základná",J161,0)</f>
        <v>0</v>
      </c>
      <c r="BF161" s="157">
        <f>IF(N161="znížená",J161,0)</f>
        <v>0</v>
      </c>
      <c r="BG161" s="157">
        <f>IF(N161="zákl. prenesená",J161,0)</f>
        <v>0</v>
      </c>
      <c r="BH161" s="157">
        <f>IF(N161="zníž. prenesená",J161,0)</f>
        <v>0</v>
      </c>
      <c r="BI161" s="157">
        <f>IF(N161="nulová",J161,0)</f>
        <v>0</v>
      </c>
      <c r="BJ161" s="13" t="s">
        <v>136</v>
      </c>
      <c r="BK161" s="158">
        <f>I161*H161</f>
        <v>0</v>
      </c>
    </row>
    <row r="162" spans="2:63" s="1" customFormat="1" ht="16.350000000000001" customHeight="1">
      <c r="B162" s="28"/>
      <c r="C162" s="169" t="s">
        <v>1</v>
      </c>
      <c r="D162" s="169" t="s">
        <v>130</v>
      </c>
      <c r="E162" s="170" t="s">
        <v>1</v>
      </c>
      <c r="F162" s="171" t="s">
        <v>1</v>
      </c>
      <c r="G162" s="172" t="s">
        <v>1</v>
      </c>
      <c r="H162" s="173"/>
      <c r="I162" s="173"/>
      <c r="J162" s="174">
        <f t="shared" si="10"/>
        <v>0</v>
      </c>
      <c r="K162" s="175"/>
      <c r="L162" s="28"/>
      <c r="M162" s="176" t="s">
        <v>1</v>
      </c>
      <c r="N162" s="177" t="s">
        <v>45</v>
      </c>
      <c r="U162" s="52"/>
      <c r="AT162" s="13" t="s">
        <v>238</v>
      </c>
      <c r="AU162" s="13" t="s">
        <v>87</v>
      </c>
      <c r="AY162" s="13" t="s">
        <v>238</v>
      </c>
      <c r="BE162" s="157">
        <f>IF(N162="základná",J162,0)</f>
        <v>0</v>
      </c>
      <c r="BF162" s="157">
        <f>IF(N162="znížená",J162,0)</f>
        <v>0</v>
      </c>
      <c r="BG162" s="157">
        <f>IF(N162="zákl. prenesená",J162,0)</f>
        <v>0</v>
      </c>
      <c r="BH162" s="157">
        <f>IF(N162="zníž. prenesená",J162,0)</f>
        <v>0</v>
      </c>
      <c r="BI162" s="157">
        <f>IF(N162="nulová",J162,0)</f>
        <v>0</v>
      </c>
      <c r="BJ162" s="13" t="s">
        <v>136</v>
      </c>
      <c r="BK162" s="158">
        <f>I162*H162</f>
        <v>0</v>
      </c>
    </row>
    <row r="163" spans="2:63" s="1" customFormat="1" ht="16.350000000000001" customHeight="1">
      <c r="B163" s="28"/>
      <c r="C163" s="169" t="s">
        <v>1</v>
      </c>
      <c r="D163" s="169" t="s">
        <v>130</v>
      </c>
      <c r="E163" s="170" t="s">
        <v>1</v>
      </c>
      <c r="F163" s="171" t="s">
        <v>1</v>
      </c>
      <c r="G163" s="172" t="s">
        <v>1</v>
      </c>
      <c r="H163" s="173"/>
      <c r="I163" s="173"/>
      <c r="J163" s="174">
        <f t="shared" si="10"/>
        <v>0</v>
      </c>
      <c r="K163" s="175"/>
      <c r="L163" s="28"/>
      <c r="M163" s="176" t="s">
        <v>1</v>
      </c>
      <c r="N163" s="177" t="s">
        <v>45</v>
      </c>
      <c r="U163" s="52"/>
      <c r="AT163" s="13" t="s">
        <v>238</v>
      </c>
      <c r="AU163" s="13" t="s">
        <v>87</v>
      </c>
      <c r="AY163" s="13" t="s">
        <v>238</v>
      </c>
      <c r="BE163" s="157">
        <f>IF(N163="základná",J163,0)</f>
        <v>0</v>
      </c>
      <c r="BF163" s="157">
        <f>IF(N163="znížená",J163,0)</f>
        <v>0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3" t="s">
        <v>136</v>
      </c>
      <c r="BK163" s="158">
        <f>I163*H163</f>
        <v>0</v>
      </c>
    </row>
    <row r="164" spans="2:63" s="1" customFormat="1" ht="16.350000000000001" customHeight="1">
      <c r="B164" s="28"/>
      <c r="C164" s="169" t="s">
        <v>1</v>
      </c>
      <c r="D164" s="169" t="s">
        <v>130</v>
      </c>
      <c r="E164" s="170" t="s">
        <v>1</v>
      </c>
      <c r="F164" s="171" t="s">
        <v>1</v>
      </c>
      <c r="G164" s="172" t="s">
        <v>1</v>
      </c>
      <c r="H164" s="173"/>
      <c r="I164" s="173"/>
      <c r="J164" s="174">
        <f t="shared" si="10"/>
        <v>0</v>
      </c>
      <c r="K164" s="175"/>
      <c r="L164" s="28"/>
      <c r="M164" s="176" t="s">
        <v>1</v>
      </c>
      <c r="N164" s="177" t="s">
        <v>45</v>
      </c>
      <c r="O164" s="178"/>
      <c r="P164" s="178"/>
      <c r="Q164" s="178"/>
      <c r="R164" s="178"/>
      <c r="S164" s="178"/>
      <c r="T164" s="178"/>
      <c r="U164" s="179"/>
      <c r="AT164" s="13" t="s">
        <v>238</v>
      </c>
      <c r="AU164" s="13" t="s">
        <v>87</v>
      </c>
      <c r="AY164" s="13" t="s">
        <v>238</v>
      </c>
      <c r="BE164" s="157">
        <f>IF(N164="základná",J164,0)</f>
        <v>0</v>
      </c>
      <c r="BF164" s="157">
        <f>IF(N164="znížená",J164,0)</f>
        <v>0</v>
      </c>
      <c r="BG164" s="157">
        <f>IF(N164="zákl. prenesená",J164,0)</f>
        <v>0</v>
      </c>
      <c r="BH164" s="157">
        <f>IF(N164="zníž. prenesená",J164,0)</f>
        <v>0</v>
      </c>
      <c r="BI164" s="157">
        <f>IF(N164="nulová",J164,0)</f>
        <v>0</v>
      </c>
      <c r="BJ164" s="13" t="s">
        <v>136</v>
      </c>
      <c r="BK164" s="158">
        <f>I164*H164</f>
        <v>0</v>
      </c>
    </row>
    <row r="165" spans="2:63" s="1" customFormat="1" ht="6.95" customHeight="1">
      <c r="B165" s="40"/>
      <c r="C165" s="41"/>
      <c r="D165" s="41"/>
      <c r="E165" s="41"/>
      <c r="F165" s="41"/>
      <c r="G165" s="41"/>
      <c r="H165" s="41"/>
      <c r="I165" s="107"/>
      <c r="J165" s="41"/>
      <c r="K165" s="41"/>
      <c r="L165" s="28"/>
    </row>
  </sheetData>
  <sheetProtection algorithmName="SHA-512" hashValue="2TqRea9S9PH1xy4AO0wVLkeD2OwTJ8p++/42m4lIyxNPaFUuM7AiMERVXnqqZ59nUNwVKuh1Eisyi/mNLlwniw==" saltValue="sPQ7x17CR7mRtBtaiDEBetKfE6uApTeGL8SR91GpMxpBzqf360y++dGGD9XuJmSK/avU4nozNTW1lE5oA3vmkQ==" spinCount="100000" sheet="1" objects="1" scenarios="1" formatColumns="0" formatRows="0" autoFilter="0"/>
  <autoFilter ref="C121:K164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0:D165" xr:uid="{00000000-0002-0000-0200-000000000000}">
      <formula1>"K, M"</formula1>
    </dataValidation>
    <dataValidation type="list" allowBlank="1" showInputMessage="1" showErrorMessage="1" error="Povolené sú hodnoty základná, znížená, nulová." sqref="N160:N165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05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4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1" width="14.16406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3" t="s">
        <v>95</v>
      </c>
    </row>
    <row r="3" spans="2:46" ht="6.95" customHeight="1">
      <c r="B3" s="14"/>
      <c r="C3" s="15"/>
      <c r="D3" s="15"/>
      <c r="E3" s="15"/>
      <c r="F3" s="15"/>
      <c r="G3" s="15"/>
      <c r="H3" s="15"/>
      <c r="I3" s="85"/>
      <c r="J3" s="15"/>
      <c r="K3" s="15"/>
      <c r="L3" s="16"/>
      <c r="AT3" s="13" t="s">
        <v>79</v>
      </c>
    </row>
    <row r="4" spans="2:46" ht="24.95" customHeight="1">
      <c r="B4" s="16"/>
      <c r="D4" s="17" t="s">
        <v>96</v>
      </c>
      <c r="L4" s="16"/>
      <c r="M4" s="86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18" t="str">
        <f>'Rekapitulácia stavby'!K6</f>
        <v>Zateplenie administratívno prevádzkovej budovy v areáli Plaveč</v>
      </c>
      <c r="F7" s="219"/>
      <c r="G7" s="219"/>
      <c r="H7" s="219"/>
      <c r="L7" s="16"/>
    </row>
    <row r="8" spans="2:46" s="1" customFormat="1" ht="12" customHeight="1">
      <c r="B8" s="28"/>
      <c r="D8" s="23" t="s">
        <v>97</v>
      </c>
      <c r="I8" s="87"/>
      <c r="L8" s="28"/>
    </row>
    <row r="9" spans="2:46" s="1" customFormat="1" ht="36.950000000000003" customHeight="1">
      <c r="B9" s="28"/>
      <c r="E9" s="198" t="s">
        <v>337</v>
      </c>
      <c r="F9" s="220"/>
      <c r="G9" s="220"/>
      <c r="H9" s="220"/>
      <c r="I9" s="87"/>
      <c r="L9" s="28"/>
    </row>
    <row r="10" spans="2:46" s="1" customFormat="1" ht="11.25">
      <c r="B10" s="28"/>
      <c r="I10" s="87"/>
      <c r="L10" s="28"/>
    </row>
    <row r="11" spans="2:46" s="1" customFormat="1" ht="12" customHeight="1">
      <c r="B11" s="28"/>
      <c r="D11" s="23" t="s">
        <v>16</v>
      </c>
      <c r="F11" s="21" t="s">
        <v>17</v>
      </c>
      <c r="I11" s="88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20</v>
      </c>
      <c r="F12" s="21" t="s">
        <v>21</v>
      </c>
      <c r="I12" s="88" t="s">
        <v>22</v>
      </c>
      <c r="J12" s="48">
        <f>'Rekapitulácia stavby'!AN8</f>
        <v>0</v>
      </c>
      <c r="L12" s="28"/>
    </row>
    <row r="13" spans="2:46" s="1" customFormat="1" ht="10.9" customHeight="1">
      <c r="B13" s="28"/>
      <c r="I13" s="87"/>
      <c r="L13" s="28"/>
    </row>
    <row r="14" spans="2:46" s="1" customFormat="1" ht="12" customHeight="1">
      <c r="B14" s="28"/>
      <c r="D14" s="23" t="s">
        <v>23</v>
      </c>
      <c r="I14" s="88" t="s">
        <v>24</v>
      </c>
      <c r="J14" s="21" t="s">
        <v>25</v>
      </c>
      <c r="L14" s="28"/>
    </row>
    <row r="15" spans="2:46" s="1" customFormat="1" ht="18" customHeight="1">
      <c r="B15" s="28"/>
      <c r="E15" s="21" t="s">
        <v>26</v>
      </c>
      <c r="I15" s="88" t="s">
        <v>27</v>
      </c>
      <c r="J15" s="21" t="s">
        <v>28</v>
      </c>
      <c r="L15" s="28"/>
    </row>
    <row r="16" spans="2:46" s="1" customFormat="1" ht="6.95" customHeight="1">
      <c r="B16" s="28"/>
      <c r="I16" s="87"/>
      <c r="L16" s="28"/>
    </row>
    <row r="17" spans="2:12" s="1" customFormat="1" ht="12" customHeight="1">
      <c r="B17" s="28"/>
      <c r="D17" s="23" t="s">
        <v>29</v>
      </c>
      <c r="I17" s="88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21" t="str">
        <f>'Rekapitulácia stavby'!E14</f>
        <v>Vyplň údaj</v>
      </c>
      <c r="F18" s="201"/>
      <c r="G18" s="201"/>
      <c r="H18" s="201"/>
      <c r="I18" s="88" t="s">
        <v>27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I19" s="87"/>
      <c r="L19" s="28"/>
    </row>
    <row r="20" spans="2:12" s="1" customFormat="1" ht="12" customHeight="1">
      <c r="B20" s="28"/>
      <c r="D20" s="23" t="s">
        <v>31</v>
      </c>
      <c r="I20" s="88" t="s">
        <v>24</v>
      </c>
      <c r="J20" s="21" t="s">
        <v>32</v>
      </c>
      <c r="L20" s="28"/>
    </row>
    <row r="21" spans="2:12" s="1" customFormat="1" ht="18" customHeight="1">
      <c r="B21" s="28"/>
      <c r="E21" s="21" t="s">
        <v>99</v>
      </c>
      <c r="I21" s="88" t="s">
        <v>27</v>
      </c>
      <c r="J21" s="21" t="s">
        <v>34</v>
      </c>
      <c r="L21" s="28"/>
    </row>
    <row r="22" spans="2:12" s="1" customFormat="1" ht="6.95" customHeight="1">
      <c r="B22" s="28"/>
      <c r="I22" s="87"/>
      <c r="L22" s="28"/>
    </row>
    <row r="23" spans="2:12" s="1" customFormat="1" ht="12" customHeight="1">
      <c r="B23" s="28"/>
      <c r="D23" s="23" t="s">
        <v>37</v>
      </c>
      <c r="I23" s="88" t="s">
        <v>24</v>
      </c>
      <c r="J23" s="21" t="s">
        <v>32</v>
      </c>
      <c r="L23" s="28"/>
    </row>
    <row r="24" spans="2:12" s="1" customFormat="1" ht="18" customHeight="1">
      <c r="B24" s="28"/>
      <c r="E24" s="21" t="s">
        <v>99</v>
      </c>
      <c r="I24" s="88" t="s">
        <v>27</v>
      </c>
      <c r="J24" s="21" t="s">
        <v>34</v>
      </c>
      <c r="L24" s="28"/>
    </row>
    <row r="25" spans="2:12" s="1" customFormat="1" ht="6.95" customHeight="1">
      <c r="B25" s="28"/>
      <c r="I25" s="87"/>
      <c r="L25" s="28"/>
    </row>
    <row r="26" spans="2:12" s="1" customFormat="1" ht="12" customHeight="1">
      <c r="B26" s="28"/>
      <c r="D26" s="23" t="s">
        <v>38</v>
      </c>
      <c r="I26" s="87"/>
      <c r="L26" s="28"/>
    </row>
    <row r="27" spans="2:12" s="7" customFormat="1" ht="16.5" customHeight="1">
      <c r="B27" s="89"/>
      <c r="E27" s="205" t="s">
        <v>1</v>
      </c>
      <c r="F27" s="205"/>
      <c r="G27" s="205"/>
      <c r="H27" s="205"/>
      <c r="I27" s="90"/>
      <c r="L27" s="89"/>
    </row>
    <row r="28" spans="2:12" s="1" customFormat="1" ht="6.95" customHeight="1">
      <c r="B28" s="28"/>
      <c r="I28" s="87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91"/>
      <c r="J29" s="49"/>
      <c r="K29" s="49"/>
      <c r="L29" s="28"/>
    </row>
    <row r="30" spans="2:12" s="1" customFormat="1" ht="25.35" customHeight="1">
      <c r="B30" s="28"/>
      <c r="D30" s="92" t="s">
        <v>39</v>
      </c>
      <c r="I30" s="87"/>
      <c r="J30" s="62">
        <f>ROUND(J122, 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91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93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94">
        <f>ROUND((ROUND((SUM(BE122:BE198)),  2) + SUM(BE200:BE204)), 2)</f>
        <v>0</v>
      </c>
      <c r="I33" s="95">
        <v>0.2</v>
      </c>
      <c r="J33" s="94">
        <f>ROUND((ROUND(((SUM(BE122:BE198))*I33),  2) + (SUM(BE200:BE204)*I33)), 2)</f>
        <v>0</v>
      </c>
      <c r="L33" s="28"/>
    </row>
    <row r="34" spans="2:12" s="1" customFormat="1" ht="14.45" customHeight="1">
      <c r="B34" s="28"/>
      <c r="E34" s="23" t="s">
        <v>45</v>
      </c>
      <c r="F34" s="94">
        <f>ROUND((ROUND((SUM(BF122:BF198)),  2) + SUM(BF200:BF204)), 2)</f>
        <v>0</v>
      </c>
      <c r="I34" s="95">
        <v>0.2</v>
      </c>
      <c r="J34" s="94">
        <f>ROUND((ROUND(((SUM(BF122:BF198))*I34),  2) + (SUM(BF200:BF204)*I34)), 2)</f>
        <v>0</v>
      </c>
      <c r="L34" s="28"/>
    </row>
    <row r="35" spans="2:12" s="1" customFormat="1" ht="14.45" hidden="1" customHeight="1">
      <c r="B35" s="28"/>
      <c r="E35" s="23" t="s">
        <v>46</v>
      </c>
      <c r="F35" s="94">
        <f>ROUND((ROUND((SUM(BG122:BG198)),  2) + SUM(BG200:BG204)), 2)</f>
        <v>0</v>
      </c>
      <c r="I35" s="95">
        <v>0.2</v>
      </c>
      <c r="J35" s="94">
        <f>0</f>
        <v>0</v>
      </c>
      <c r="L35" s="28"/>
    </row>
    <row r="36" spans="2:12" s="1" customFormat="1" ht="14.45" hidden="1" customHeight="1">
      <c r="B36" s="28"/>
      <c r="E36" s="23" t="s">
        <v>47</v>
      </c>
      <c r="F36" s="94">
        <f>ROUND((ROUND((SUM(BH122:BH198)),  2) + SUM(BH200:BH204)), 2)</f>
        <v>0</v>
      </c>
      <c r="I36" s="95">
        <v>0.2</v>
      </c>
      <c r="J36" s="94">
        <f>0</f>
        <v>0</v>
      </c>
      <c r="L36" s="28"/>
    </row>
    <row r="37" spans="2:12" s="1" customFormat="1" ht="14.45" hidden="1" customHeight="1">
      <c r="B37" s="28"/>
      <c r="E37" s="23" t="s">
        <v>48</v>
      </c>
      <c r="F37" s="94">
        <f>ROUND((ROUND((SUM(BI122:BI198)),  2) + SUM(BI200:BI204)), 2)</f>
        <v>0</v>
      </c>
      <c r="I37" s="95">
        <v>0</v>
      </c>
      <c r="J37" s="94">
        <f>0</f>
        <v>0</v>
      </c>
      <c r="L37" s="28"/>
    </row>
    <row r="38" spans="2:12" s="1" customFormat="1" ht="6.95" customHeight="1">
      <c r="B38" s="28"/>
      <c r="I38" s="87"/>
      <c r="L38" s="28"/>
    </row>
    <row r="39" spans="2:12" s="1" customFormat="1" ht="25.35" customHeight="1">
      <c r="B39" s="28"/>
      <c r="C39" s="96"/>
      <c r="D39" s="97" t="s">
        <v>49</v>
      </c>
      <c r="E39" s="53"/>
      <c r="F39" s="53"/>
      <c r="G39" s="98" t="s">
        <v>50</v>
      </c>
      <c r="H39" s="99" t="s">
        <v>51</v>
      </c>
      <c r="I39" s="100"/>
      <c r="J39" s="101">
        <f>SUM(J30:J37)</f>
        <v>0</v>
      </c>
      <c r="K39" s="102"/>
      <c r="L39" s="28"/>
    </row>
    <row r="40" spans="2:12" s="1" customFormat="1" ht="14.45" customHeight="1">
      <c r="B40" s="28"/>
      <c r="I40" s="87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103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104" t="s">
        <v>55</v>
      </c>
      <c r="G61" s="39" t="s">
        <v>54</v>
      </c>
      <c r="H61" s="30"/>
      <c r="I61" s="105"/>
      <c r="J61" s="106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103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104" t="s">
        <v>55</v>
      </c>
      <c r="G76" s="39" t="s">
        <v>54</v>
      </c>
      <c r="H76" s="30"/>
      <c r="I76" s="105"/>
      <c r="J76" s="106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107"/>
      <c r="J77" s="41"/>
      <c r="K77" s="41"/>
      <c r="L77" s="28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108"/>
      <c r="J81" s="43"/>
      <c r="K81" s="43"/>
      <c r="L81" s="28"/>
    </row>
    <row r="82" spans="2:47" s="1" customFormat="1" ht="24.95" customHeight="1">
      <c r="B82" s="28"/>
      <c r="C82" s="17" t="s">
        <v>100</v>
      </c>
      <c r="I82" s="87"/>
      <c r="L82" s="28"/>
    </row>
    <row r="83" spans="2:47" s="1" customFormat="1" ht="6.95" customHeight="1">
      <c r="B83" s="28"/>
      <c r="I83" s="87"/>
      <c r="L83" s="28"/>
    </row>
    <row r="84" spans="2:47" s="1" customFormat="1" ht="12" customHeight="1">
      <c r="B84" s="28"/>
      <c r="C84" s="23" t="s">
        <v>14</v>
      </c>
      <c r="I84" s="87"/>
      <c r="L84" s="28"/>
    </row>
    <row r="85" spans="2:47" s="1" customFormat="1" ht="16.5" customHeight="1">
      <c r="B85" s="28"/>
      <c r="E85" s="218" t="str">
        <f>E7</f>
        <v>Zateplenie administratívno prevádzkovej budovy v areáli Plaveč</v>
      </c>
      <c r="F85" s="219"/>
      <c r="G85" s="219"/>
      <c r="H85" s="219"/>
      <c r="I85" s="87"/>
      <c r="L85" s="28"/>
    </row>
    <row r="86" spans="2:47" s="1" customFormat="1" ht="12" customHeight="1">
      <c r="B86" s="28"/>
      <c r="C86" s="23" t="s">
        <v>97</v>
      </c>
      <c r="I86" s="87"/>
      <c r="L86" s="28"/>
    </row>
    <row r="87" spans="2:47" s="1" customFormat="1" ht="16.5" customHeight="1">
      <c r="B87" s="28"/>
      <c r="E87" s="198" t="str">
        <f>E9</f>
        <v>UK - Kotolňa</v>
      </c>
      <c r="F87" s="220"/>
      <c r="G87" s="220"/>
      <c r="H87" s="220"/>
      <c r="I87" s="87"/>
      <c r="L87" s="28"/>
    </row>
    <row r="88" spans="2:47" s="1" customFormat="1" ht="6.95" customHeight="1">
      <c r="B88" s="28"/>
      <c r="I88" s="87"/>
      <c r="L88" s="28"/>
    </row>
    <row r="89" spans="2:47" s="1" customFormat="1" ht="12" customHeight="1">
      <c r="B89" s="28"/>
      <c r="C89" s="23" t="s">
        <v>20</v>
      </c>
      <c r="F89" s="21" t="str">
        <f>F12</f>
        <v>Plaveč</v>
      </c>
      <c r="I89" s="88" t="s">
        <v>22</v>
      </c>
      <c r="J89" s="48">
        <f>IF(J12="","",J12)</f>
        <v>0</v>
      </c>
      <c r="L89" s="28"/>
    </row>
    <row r="90" spans="2:47" s="1" customFormat="1" ht="6.95" customHeight="1">
      <c r="B90" s="28"/>
      <c r="I90" s="87"/>
      <c r="L90" s="28"/>
    </row>
    <row r="91" spans="2:47" s="1" customFormat="1" ht="15.2" customHeight="1">
      <c r="B91" s="28"/>
      <c r="C91" s="23" t="s">
        <v>23</v>
      </c>
      <c r="F91" s="21" t="str">
        <f>E15</f>
        <v>AGROKARPATY, spol. s r. o. Plavnica</v>
      </c>
      <c r="I91" s="88" t="s">
        <v>31</v>
      </c>
      <c r="J91" s="26" t="str">
        <f>E21</f>
        <v>Ing. Pavel Fedorko</v>
      </c>
      <c r="L91" s="28"/>
    </row>
    <row r="92" spans="2:47" s="1" customFormat="1" ht="15.2" customHeight="1">
      <c r="B92" s="28"/>
      <c r="C92" s="23" t="s">
        <v>29</v>
      </c>
      <c r="F92" s="21" t="str">
        <f>IF(E18="","",E18)</f>
        <v>Vyplň údaj</v>
      </c>
      <c r="I92" s="88" t="s">
        <v>37</v>
      </c>
      <c r="J92" s="26" t="str">
        <f>E24</f>
        <v>Ing. Pavel Fedorko</v>
      </c>
      <c r="L92" s="28"/>
    </row>
    <row r="93" spans="2:47" s="1" customFormat="1" ht="10.35" customHeight="1">
      <c r="B93" s="28"/>
      <c r="I93" s="87"/>
      <c r="L93" s="28"/>
    </row>
    <row r="94" spans="2:47" s="1" customFormat="1" ht="29.25" customHeight="1">
      <c r="B94" s="28"/>
      <c r="C94" s="109" t="s">
        <v>101</v>
      </c>
      <c r="D94" s="96"/>
      <c r="E94" s="96"/>
      <c r="F94" s="96"/>
      <c r="G94" s="96"/>
      <c r="H94" s="96"/>
      <c r="I94" s="110"/>
      <c r="J94" s="111" t="s">
        <v>102</v>
      </c>
      <c r="K94" s="96"/>
      <c r="L94" s="28"/>
    </row>
    <row r="95" spans="2:47" s="1" customFormat="1" ht="10.35" customHeight="1">
      <c r="B95" s="28"/>
      <c r="I95" s="87"/>
      <c r="L95" s="28"/>
    </row>
    <row r="96" spans="2:47" s="1" customFormat="1" ht="22.9" customHeight="1">
      <c r="B96" s="28"/>
      <c r="C96" s="112" t="s">
        <v>103</v>
      </c>
      <c r="I96" s="87"/>
      <c r="J96" s="62">
        <f>J122</f>
        <v>0</v>
      </c>
      <c r="L96" s="28"/>
      <c r="AU96" s="13" t="s">
        <v>104</v>
      </c>
    </row>
    <row r="97" spans="2:12" s="8" customFormat="1" ht="24.95" customHeight="1">
      <c r="B97" s="113"/>
      <c r="D97" s="114" t="s">
        <v>108</v>
      </c>
      <c r="E97" s="115"/>
      <c r="F97" s="115"/>
      <c r="G97" s="115"/>
      <c r="H97" s="115"/>
      <c r="I97" s="116"/>
      <c r="J97" s="117">
        <f>J123</f>
        <v>0</v>
      </c>
      <c r="L97" s="113"/>
    </row>
    <row r="98" spans="2:12" s="9" customFormat="1" ht="19.899999999999999" customHeight="1">
      <c r="B98" s="118"/>
      <c r="D98" s="119" t="s">
        <v>338</v>
      </c>
      <c r="E98" s="120"/>
      <c r="F98" s="120"/>
      <c r="G98" s="120"/>
      <c r="H98" s="120"/>
      <c r="I98" s="121"/>
      <c r="J98" s="122">
        <f>J124</f>
        <v>0</v>
      </c>
      <c r="L98" s="118"/>
    </row>
    <row r="99" spans="2:12" s="9" customFormat="1" ht="19.899999999999999" customHeight="1">
      <c r="B99" s="118"/>
      <c r="D99" s="119" t="s">
        <v>339</v>
      </c>
      <c r="E99" s="120"/>
      <c r="F99" s="120"/>
      <c r="G99" s="120"/>
      <c r="H99" s="120"/>
      <c r="I99" s="121"/>
      <c r="J99" s="122">
        <f>J132</f>
        <v>0</v>
      </c>
      <c r="L99" s="118"/>
    </row>
    <row r="100" spans="2:12" s="9" customFormat="1" ht="19.899999999999999" customHeight="1">
      <c r="B100" s="118"/>
      <c r="D100" s="119" t="s">
        <v>340</v>
      </c>
      <c r="E100" s="120"/>
      <c r="F100" s="120"/>
      <c r="G100" s="120"/>
      <c r="H100" s="120"/>
      <c r="I100" s="121"/>
      <c r="J100" s="122">
        <f>J145</f>
        <v>0</v>
      </c>
      <c r="L100" s="118"/>
    </row>
    <row r="101" spans="2:12" s="9" customFormat="1" ht="19.899999999999999" customHeight="1">
      <c r="B101" s="118"/>
      <c r="D101" s="119" t="s">
        <v>341</v>
      </c>
      <c r="E101" s="120"/>
      <c r="F101" s="120"/>
      <c r="G101" s="120"/>
      <c r="H101" s="120"/>
      <c r="I101" s="121"/>
      <c r="J101" s="122">
        <f>J154</f>
        <v>0</v>
      </c>
      <c r="L101" s="118"/>
    </row>
    <row r="102" spans="2:12" s="8" customFormat="1" ht="21.75" customHeight="1">
      <c r="B102" s="113"/>
      <c r="D102" s="123" t="s">
        <v>111</v>
      </c>
      <c r="I102" s="124"/>
      <c r="J102" s="125">
        <f>J199</f>
        <v>0</v>
      </c>
      <c r="L102" s="113"/>
    </row>
    <row r="103" spans="2:12" s="1" customFormat="1" ht="21.75" customHeight="1">
      <c r="B103" s="28"/>
      <c r="I103" s="87"/>
      <c r="L103" s="28"/>
    </row>
    <row r="104" spans="2:12" s="1" customFormat="1" ht="6.95" customHeight="1">
      <c r="B104" s="40"/>
      <c r="C104" s="41"/>
      <c r="D104" s="41"/>
      <c r="E104" s="41"/>
      <c r="F104" s="41"/>
      <c r="G104" s="41"/>
      <c r="H104" s="41"/>
      <c r="I104" s="107"/>
      <c r="J104" s="41"/>
      <c r="K104" s="41"/>
      <c r="L104" s="28"/>
    </row>
    <row r="108" spans="2:12" s="1" customFormat="1" ht="6.95" customHeight="1">
      <c r="B108" s="42"/>
      <c r="C108" s="43"/>
      <c r="D108" s="43"/>
      <c r="E108" s="43"/>
      <c r="F108" s="43"/>
      <c r="G108" s="43"/>
      <c r="H108" s="43"/>
      <c r="I108" s="108"/>
      <c r="J108" s="43"/>
      <c r="K108" s="43"/>
      <c r="L108" s="28"/>
    </row>
    <row r="109" spans="2:12" s="1" customFormat="1" ht="24.95" customHeight="1">
      <c r="B109" s="28"/>
      <c r="C109" s="17" t="s">
        <v>112</v>
      </c>
      <c r="I109" s="87"/>
      <c r="L109" s="28"/>
    </row>
    <row r="110" spans="2:12" s="1" customFormat="1" ht="6.95" customHeight="1">
      <c r="B110" s="28"/>
      <c r="I110" s="87"/>
      <c r="L110" s="28"/>
    </row>
    <row r="111" spans="2:12" s="1" customFormat="1" ht="12" customHeight="1">
      <c r="B111" s="28"/>
      <c r="C111" s="23" t="s">
        <v>14</v>
      </c>
      <c r="I111" s="87"/>
      <c r="L111" s="28"/>
    </row>
    <row r="112" spans="2:12" s="1" customFormat="1" ht="16.5" customHeight="1">
      <c r="B112" s="28"/>
      <c r="E112" s="218" t="str">
        <f>E7</f>
        <v>Zateplenie administratívno prevádzkovej budovy v areáli Plaveč</v>
      </c>
      <c r="F112" s="219"/>
      <c r="G112" s="219"/>
      <c r="H112" s="219"/>
      <c r="I112" s="87"/>
      <c r="L112" s="28"/>
    </row>
    <row r="113" spans="2:65" s="1" customFormat="1" ht="12" customHeight="1">
      <c r="B113" s="28"/>
      <c r="C113" s="23" t="s">
        <v>97</v>
      </c>
      <c r="I113" s="87"/>
      <c r="L113" s="28"/>
    </row>
    <row r="114" spans="2:65" s="1" customFormat="1" ht="16.5" customHeight="1">
      <c r="B114" s="28"/>
      <c r="E114" s="198" t="str">
        <f>E9</f>
        <v>UK - Kotolňa</v>
      </c>
      <c r="F114" s="220"/>
      <c r="G114" s="220"/>
      <c r="H114" s="220"/>
      <c r="I114" s="87"/>
      <c r="L114" s="28"/>
    </row>
    <row r="115" spans="2:65" s="1" customFormat="1" ht="6.95" customHeight="1">
      <c r="B115" s="28"/>
      <c r="I115" s="87"/>
      <c r="L115" s="28"/>
    </row>
    <row r="116" spans="2:65" s="1" customFormat="1" ht="12" customHeight="1">
      <c r="B116" s="28"/>
      <c r="C116" s="23" t="s">
        <v>20</v>
      </c>
      <c r="F116" s="21" t="str">
        <f>F12</f>
        <v>Plaveč</v>
      </c>
      <c r="I116" s="88" t="s">
        <v>22</v>
      </c>
      <c r="J116" s="48">
        <f>IF(J12="","",J12)</f>
        <v>0</v>
      </c>
      <c r="L116" s="28"/>
    </row>
    <row r="117" spans="2:65" s="1" customFormat="1" ht="6.95" customHeight="1">
      <c r="B117" s="28"/>
      <c r="I117" s="87"/>
      <c r="L117" s="28"/>
    </row>
    <row r="118" spans="2:65" s="1" customFormat="1" ht="15.2" customHeight="1">
      <c r="B118" s="28"/>
      <c r="C118" s="23" t="s">
        <v>23</v>
      </c>
      <c r="F118" s="21" t="str">
        <f>E15</f>
        <v>AGROKARPATY, spol. s r. o. Plavnica</v>
      </c>
      <c r="I118" s="88" t="s">
        <v>31</v>
      </c>
      <c r="J118" s="26" t="str">
        <f>E21</f>
        <v>Ing. Pavel Fedorko</v>
      </c>
      <c r="L118" s="28"/>
    </row>
    <row r="119" spans="2:65" s="1" customFormat="1" ht="15.2" customHeight="1">
      <c r="B119" s="28"/>
      <c r="C119" s="23" t="s">
        <v>29</v>
      </c>
      <c r="F119" s="21" t="str">
        <f>IF(E18="","",E18)</f>
        <v>Vyplň údaj</v>
      </c>
      <c r="I119" s="88" t="s">
        <v>37</v>
      </c>
      <c r="J119" s="26" t="str">
        <f>E24</f>
        <v>Ing. Pavel Fedorko</v>
      </c>
      <c r="L119" s="28"/>
    </row>
    <row r="120" spans="2:65" s="1" customFormat="1" ht="10.35" customHeight="1">
      <c r="B120" s="28"/>
      <c r="I120" s="87"/>
      <c r="L120" s="28"/>
    </row>
    <row r="121" spans="2:65" s="10" customFormat="1" ht="29.25" customHeight="1">
      <c r="B121" s="126"/>
      <c r="C121" s="127" t="s">
        <v>113</v>
      </c>
      <c r="D121" s="128" t="s">
        <v>64</v>
      </c>
      <c r="E121" s="128" t="s">
        <v>60</v>
      </c>
      <c r="F121" s="128" t="s">
        <v>61</v>
      </c>
      <c r="G121" s="128" t="s">
        <v>114</v>
      </c>
      <c r="H121" s="128" t="s">
        <v>115</v>
      </c>
      <c r="I121" s="129" t="s">
        <v>116</v>
      </c>
      <c r="J121" s="130" t="s">
        <v>102</v>
      </c>
      <c r="K121" s="131" t="s">
        <v>117</v>
      </c>
      <c r="L121" s="126"/>
      <c r="M121" s="55" t="s">
        <v>1</v>
      </c>
      <c r="N121" s="56" t="s">
        <v>43</v>
      </c>
      <c r="O121" s="56" t="s">
        <v>118</v>
      </c>
      <c r="P121" s="56" t="s">
        <v>119</v>
      </c>
      <c r="Q121" s="56" t="s">
        <v>120</v>
      </c>
      <c r="R121" s="56" t="s">
        <v>121</v>
      </c>
      <c r="S121" s="56" t="s">
        <v>122</v>
      </c>
      <c r="T121" s="56" t="s">
        <v>123</v>
      </c>
      <c r="U121" s="57" t="s">
        <v>124</v>
      </c>
    </row>
    <row r="122" spans="2:65" s="1" customFormat="1" ht="22.9" customHeight="1">
      <c r="B122" s="28"/>
      <c r="C122" s="60" t="s">
        <v>103</v>
      </c>
      <c r="I122" s="87"/>
      <c r="J122" s="132">
        <f>BK122</f>
        <v>0</v>
      </c>
      <c r="L122" s="28"/>
      <c r="M122" s="58"/>
      <c r="N122" s="49"/>
      <c r="O122" s="49"/>
      <c r="P122" s="133">
        <f>P123+P199</f>
        <v>0</v>
      </c>
      <c r="Q122" s="49"/>
      <c r="R122" s="133">
        <f>R123+R199</f>
        <v>1.9809400000000001</v>
      </c>
      <c r="S122" s="49"/>
      <c r="T122" s="133">
        <f>T123+T199</f>
        <v>0.46517999999999998</v>
      </c>
      <c r="U122" s="50"/>
      <c r="AT122" s="13" t="s">
        <v>78</v>
      </c>
      <c r="AU122" s="13" t="s">
        <v>104</v>
      </c>
      <c r="BK122" s="134">
        <f>BK123+BK199</f>
        <v>0</v>
      </c>
    </row>
    <row r="123" spans="2:65" s="11" customFormat="1" ht="25.9" customHeight="1">
      <c r="B123" s="135"/>
      <c r="D123" s="136" t="s">
        <v>78</v>
      </c>
      <c r="E123" s="137" t="s">
        <v>214</v>
      </c>
      <c r="F123" s="137" t="s">
        <v>215</v>
      </c>
      <c r="I123" s="138"/>
      <c r="J123" s="125">
        <f>BK123</f>
        <v>0</v>
      </c>
      <c r="L123" s="135"/>
      <c r="M123" s="139"/>
      <c r="P123" s="140">
        <f>P124+P132+P145+P154</f>
        <v>0</v>
      </c>
      <c r="R123" s="140">
        <f>R124+R132+R145+R154</f>
        <v>1.9809400000000001</v>
      </c>
      <c r="T123" s="140">
        <f>T124+T132+T145+T154</f>
        <v>0.46517999999999998</v>
      </c>
      <c r="U123" s="141"/>
      <c r="AR123" s="136" t="s">
        <v>136</v>
      </c>
      <c r="AT123" s="142" t="s">
        <v>78</v>
      </c>
      <c r="AU123" s="142" t="s">
        <v>79</v>
      </c>
      <c r="AY123" s="136" t="s">
        <v>127</v>
      </c>
      <c r="BK123" s="143">
        <f>BK124+BK132+BK145+BK154</f>
        <v>0</v>
      </c>
    </row>
    <row r="124" spans="2:65" s="11" customFormat="1" ht="22.9" customHeight="1">
      <c r="B124" s="135"/>
      <c r="D124" s="136" t="s">
        <v>78</v>
      </c>
      <c r="E124" s="144" t="s">
        <v>342</v>
      </c>
      <c r="F124" s="144" t="s">
        <v>343</v>
      </c>
      <c r="I124" s="138"/>
      <c r="J124" s="145">
        <f>BK124</f>
        <v>0</v>
      </c>
      <c r="L124" s="135"/>
      <c r="M124" s="139"/>
      <c r="P124" s="140">
        <f>SUM(P125:P131)</f>
        <v>0</v>
      </c>
      <c r="R124" s="140">
        <f>SUM(R125:R131)</f>
        <v>1.13117</v>
      </c>
      <c r="T124" s="140">
        <f>SUM(T125:T131)</f>
        <v>0.35625000000000001</v>
      </c>
      <c r="U124" s="141"/>
      <c r="AR124" s="136" t="s">
        <v>136</v>
      </c>
      <c r="AT124" s="142" t="s">
        <v>78</v>
      </c>
      <c r="AU124" s="142" t="s">
        <v>87</v>
      </c>
      <c r="AY124" s="136" t="s">
        <v>127</v>
      </c>
      <c r="BK124" s="143">
        <f>SUM(BK125:BK131)</f>
        <v>0</v>
      </c>
    </row>
    <row r="125" spans="2:65" s="1" customFormat="1" ht="24" customHeight="1">
      <c r="B125" s="28"/>
      <c r="C125" s="146" t="s">
        <v>128</v>
      </c>
      <c r="D125" s="146" t="s">
        <v>130</v>
      </c>
      <c r="E125" s="147" t="s">
        <v>344</v>
      </c>
      <c r="F125" s="148" t="s">
        <v>345</v>
      </c>
      <c r="G125" s="149" t="s">
        <v>154</v>
      </c>
      <c r="H125" s="150">
        <v>1</v>
      </c>
      <c r="I125" s="150"/>
      <c r="J125" s="151">
        <f t="shared" ref="J125:J131" si="0">ROUND(I125*H125,3)</f>
        <v>0</v>
      </c>
      <c r="K125" s="148" t="s">
        <v>144</v>
      </c>
      <c r="L125" s="28"/>
      <c r="M125" s="152" t="s">
        <v>1</v>
      </c>
      <c r="N125" s="153" t="s">
        <v>45</v>
      </c>
      <c r="P125" s="154">
        <f t="shared" ref="P125:P131" si="1">O125*H125</f>
        <v>0</v>
      </c>
      <c r="Q125" s="154">
        <v>0</v>
      </c>
      <c r="R125" s="154">
        <f t="shared" ref="R125:R131" si="2">Q125*H125</f>
        <v>0</v>
      </c>
      <c r="S125" s="154">
        <v>0</v>
      </c>
      <c r="T125" s="154">
        <f t="shared" ref="T125:T131" si="3">S125*H125</f>
        <v>0</v>
      </c>
      <c r="U125" s="155" t="s">
        <v>1</v>
      </c>
      <c r="AR125" s="156" t="s">
        <v>197</v>
      </c>
      <c r="AT125" s="156" t="s">
        <v>130</v>
      </c>
      <c r="AU125" s="156" t="s">
        <v>136</v>
      </c>
      <c r="AY125" s="13" t="s">
        <v>127</v>
      </c>
      <c r="BE125" s="157">
        <f t="shared" ref="BE125:BE131" si="4">IF(N125="základná",J125,0)</f>
        <v>0</v>
      </c>
      <c r="BF125" s="157">
        <f t="shared" ref="BF125:BF131" si="5">IF(N125="znížená",J125,0)</f>
        <v>0</v>
      </c>
      <c r="BG125" s="157">
        <f t="shared" ref="BG125:BG131" si="6">IF(N125="zákl. prenesená",J125,0)</f>
        <v>0</v>
      </c>
      <c r="BH125" s="157">
        <f t="shared" ref="BH125:BH131" si="7">IF(N125="zníž. prenesená",J125,0)</f>
        <v>0</v>
      </c>
      <c r="BI125" s="157">
        <f t="shared" ref="BI125:BI131" si="8">IF(N125="nulová",J125,0)</f>
        <v>0</v>
      </c>
      <c r="BJ125" s="13" t="s">
        <v>136</v>
      </c>
      <c r="BK125" s="158">
        <f t="shared" ref="BK125:BK131" si="9">ROUND(I125*H125,3)</f>
        <v>0</v>
      </c>
      <c r="BL125" s="13" t="s">
        <v>197</v>
      </c>
      <c r="BM125" s="156" t="s">
        <v>346</v>
      </c>
    </row>
    <row r="126" spans="2:65" s="1" customFormat="1" ht="24" customHeight="1">
      <c r="B126" s="28"/>
      <c r="C126" s="159" t="s">
        <v>160</v>
      </c>
      <c r="D126" s="159" t="s">
        <v>151</v>
      </c>
      <c r="E126" s="160" t="s">
        <v>347</v>
      </c>
      <c r="F126" s="161" t="s">
        <v>348</v>
      </c>
      <c r="G126" s="162" t="s">
        <v>154</v>
      </c>
      <c r="H126" s="163">
        <v>1</v>
      </c>
      <c r="I126" s="163"/>
      <c r="J126" s="164">
        <f t="shared" si="0"/>
        <v>0</v>
      </c>
      <c r="K126" s="161" t="s">
        <v>1</v>
      </c>
      <c r="L126" s="165"/>
      <c r="M126" s="166" t="s">
        <v>1</v>
      </c>
      <c r="N126" s="167" t="s">
        <v>45</v>
      </c>
      <c r="P126" s="154">
        <f t="shared" si="1"/>
        <v>0</v>
      </c>
      <c r="Q126" s="154">
        <v>0.377</v>
      </c>
      <c r="R126" s="154">
        <f t="shared" si="2"/>
        <v>0.377</v>
      </c>
      <c r="S126" s="154">
        <v>0</v>
      </c>
      <c r="T126" s="154">
        <f t="shared" si="3"/>
        <v>0</v>
      </c>
      <c r="U126" s="155" t="s">
        <v>1</v>
      </c>
      <c r="AR126" s="156" t="s">
        <v>224</v>
      </c>
      <c r="AT126" s="156" t="s">
        <v>151</v>
      </c>
      <c r="AU126" s="156" t="s">
        <v>136</v>
      </c>
      <c r="AY126" s="13" t="s">
        <v>127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3" t="s">
        <v>136</v>
      </c>
      <c r="BK126" s="158">
        <f t="shared" si="9"/>
        <v>0</v>
      </c>
      <c r="BL126" s="13" t="s">
        <v>197</v>
      </c>
      <c r="BM126" s="156" t="s">
        <v>349</v>
      </c>
    </row>
    <row r="127" spans="2:65" s="1" customFormat="1" ht="16.5" customHeight="1">
      <c r="B127" s="28"/>
      <c r="C127" s="159" t="s">
        <v>206</v>
      </c>
      <c r="D127" s="159" t="s">
        <v>151</v>
      </c>
      <c r="E127" s="160" t="s">
        <v>350</v>
      </c>
      <c r="F127" s="161" t="s">
        <v>351</v>
      </c>
      <c r="G127" s="162" t="s">
        <v>154</v>
      </c>
      <c r="H127" s="163">
        <v>1</v>
      </c>
      <c r="I127" s="163"/>
      <c r="J127" s="164">
        <f t="shared" si="0"/>
        <v>0</v>
      </c>
      <c r="K127" s="161" t="s">
        <v>1</v>
      </c>
      <c r="L127" s="165"/>
      <c r="M127" s="166" t="s">
        <v>1</v>
      </c>
      <c r="N127" s="167" t="s">
        <v>45</v>
      </c>
      <c r="P127" s="154">
        <f t="shared" si="1"/>
        <v>0</v>
      </c>
      <c r="Q127" s="154">
        <v>0.377</v>
      </c>
      <c r="R127" s="154">
        <f t="shared" si="2"/>
        <v>0.377</v>
      </c>
      <c r="S127" s="154">
        <v>0</v>
      </c>
      <c r="T127" s="154">
        <f t="shared" si="3"/>
        <v>0</v>
      </c>
      <c r="U127" s="155" t="s">
        <v>1</v>
      </c>
      <c r="AR127" s="156" t="s">
        <v>224</v>
      </c>
      <c r="AT127" s="156" t="s">
        <v>151</v>
      </c>
      <c r="AU127" s="156" t="s">
        <v>136</v>
      </c>
      <c r="AY127" s="13" t="s">
        <v>127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3" t="s">
        <v>136</v>
      </c>
      <c r="BK127" s="158">
        <f t="shared" si="9"/>
        <v>0</v>
      </c>
      <c r="BL127" s="13" t="s">
        <v>197</v>
      </c>
      <c r="BM127" s="156" t="s">
        <v>352</v>
      </c>
    </row>
    <row r="128" spans="2:65" s="1" customFormat="1" ht="16.5" customHeight="1">
      <c r="B128" s="28"/>
      <c r="C128" s="159" t="s">
        <v>210</v>
      </c>
      <c r="D128" s="159" t="s">
        <v>151</v>
      </c>
      <c r="E128" s="160" t="s">
        <v>353</v>
      </c>
      <c r="F128" s="161" t="s">
        <v>354</v>
      </c>
      <c r="G128" s="162" t="s">
        <v>154</v>
      </c>
      <c r="H128" s="163">
        <v>1</v>
      </c>
      <c r="I128" s="163"/>
      <c r="J128" s="164">
        <f t="shared" si="0"/>
        <v>0</v>
      </c>
      <c r="K128" s="161" t="s">
        <v>1</v>
      </c>
      <c r="L128" s="165"/>
      <c r="M128" s="166" t="s">
        <v>1</v>
      </c>
      <c r="N128" s="167" t="s">
        <v>45</v>
      </c>
      <c r="P128" s="154">
        <f t="shared" si="1"/>
        <v>0</v>
      </c>
      <c r="Q128" s="154">
        <v>0.377</v>
      </c>
      <c r="R128" s="154">
        <f t="shared" si="2"/>
        <v>0.377</v>
      </c>
      <c r="S128" s="154">
        <v>0</v>
      </c>
      <c r="T128" s="154">
        <f t="shared" si="3"/>
        <v>0</v>
      </c>
      <c r="U128" s="155" t="s">
        <v>1</v>
      </c>
      <c r="AR128" s="156" t="s">
        <v>224</v>
      </c>
      <c r="AT128" s="156" t="s">
        <v>151</v>
      </c>
      <c r="AU128" s="156" t="s">
        <v>136</v>
      </c>
      <c r="AY128" s="13" t="s">
        <v>127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3" t="s">
        <v>136</v>
      </c>
      <c r="BK128" s="158">
        <f t="shared" si="9"/>
        <v>0</v>
      </c>
      <c r="BL128" s="13" t="s">
        <v>197</v>
      </c>
      <c r="BM128" s="156" t="s">
        <v>355</v>
      </c>
    </row>
    <row r="129" spans="2:65" s="1" customFormat="1" ht="16.5" customHeight="1">
      <c r="B129" s="28"/>
      <c r="C129" s="146" t="s">
        <v>87</v>
      </c>
      <c r="D129" s="146" t="s">
        <v>130</v>
      </c>
      <c r="E129" s="147" t="s">
        <v>356</v>
      </c>
      <c r="F129" s="148" t="s">
        <v>357</v>
      </c>
      <c r="G129" s="149" t="s">
        <v>154</v>
      </c>
      <c r="H129" s="150">
        <v>1</v>
      </c>
      <c r="I129" s="150"/>
      <c r="J129" s="151">
        <f t="shared" si="0"/>
        <v>0</v>
      </c>
      <c r="K129" s="148" t="s">
        <v>1</v>
      </c>
      <c r="L129" s="28"/>
      <c r="M129" s="152" t="s">
        <v>1</v>
      </c>
      <c r="N129" s="153" t="s">
        <v>45</v>
      </c>
      <c r="P129" s="154">
        <f t="shared" si="1"/>
        <v>0</v>
      </c>
      <c r="Q129" s="154">
        <v>1.7000000000000001E-4</v>
      </c>
      <c r="R129" s="154">
        <f t="shared" si="2"/>
        <v>1.7000000000000001E-4</v>
      </c>
      <c r="S129" s="154">
        <v>0.35625000000000001</v>
      </c>
      <c r="T129" s="154">
        <f t="shared" si="3"/>
        <v>0.35625000000000001</v>
      </c>
      <c r="U129" s="155" t="s">
        <v>1</v>
      </c>
      <c r="AR129" s="156" t="s">
        <v>197</v>
      </c>
      <c r="AT129" s="156" t="s">
        <v>130</v>
      </c>
      <c r="AU129" s="156" t="s">
        <v>136</v>
      </c>
      <c r="AY129" s="13" t="s">
        <v>127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3" t="s">
        <v>136</v>
      </c>
      <c r="BK129" s="158">
        <f t="shared" si="9"/>
        <v>0</v>
      </c>
      <c r="BL129" s="13" t="s">
        <v>197</v>
      </c>
      <c r="BM129" s="156" t="s">
        <v>358</v>
      </c>
    </row>
    <row r="130" spans="2:65" s="1" customFormat="1" ht="24" customHeight="1">
      <c r="B130" s="28"/>
      <c r="C130" s="146" t="s">
        <v>359</v>
      </c>
      <c r="D130" s="146" t="s">
        <v>130</v>
      </c>
      <c r="E130" s="147" t="s">
        <v>360</v>
      </c>
      <c r="F130" s="148" t="s">
        <v>361</v>
      </c>
      <c r="G130" s="149" t="s">
        <v>320</v>
      </c>
      <c r="H130" s="150"/>
      <c r="I130" s="150"/>
      <c r="J130" s="151">
        <f t="shared" si="0"/>
        <v>0</v>
      </c>
      <c r="K130" s="148" t="s">
        <v>144</v>
      </c>
      <c r="L130" s="28"/>
      <c r="M130" s="152" t="s">
        <v>1</v>
      </c>
      <c r="N130" s="153" t="s">
        <v>45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4">
        <f t="shared" si="3"/>
        <v>0</v>
      </c>
      <c r="U130" s="155" t="s">
        <v>1</v>
      </c>
      <c r="AR130" s="156" t="s">
        <v>197</v>
      </c>
      <c r="AT130" s="156" t="s">
        <v>130</v>
      </c>
      <c r="AU130" s="156" t="s">
        <v>136</v>
      </c>
      <c r="AY130" s="13" t="s">
        <v>127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3" t="s">
        <v>136</v>
      </c>
      <c r="BK130" s="158">
        <f t="shared" si="9"/>
        <v>0</v>
      </c>
      <c r="BL130" s="13" t="s">
        <v>197</v>
      </c>
      <c r="BM130" s="156" t="s">
        <v>362</v>
      </c>
    </row>
    <row r="131" spans="2:65" s="1" customFormat="1" ht="24" customHeight="1">
      <c r="B131" s="28"/>
      <c r="C131" s="146" t="s">
        <v>363</v>
      </c>
      <c r="D131" s="146" t="s">
        <v>130</v>
      </c>
      <c r="E131" s="147" t="s">
        <v>364</v>
      </c>
      <c r="F131" s="148" t="s">
        <v>365</v>
      </c>
      <c r="G131" s="149" t="s">
        <v>320</v>
      </c>
      <c r="H131" s="150"/>
      <c r="I131" s="150"/>
      <c r="J131" s="151">
        <f t="shared" si="0"/>
        <v>0</v>
      </c>
      <c r="K131" s="148" t="s">
        <v>144</v>
      </c>
      <c r="L131" s="28"/>
      <c r="M131" s="152" t="s">
        <v>1</v>
      </c>
      <c r="N131" s="153" t="s">
        <v>45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4">
        <f t="shared" si="3"/>
        <v>0</v>
      </c>
      <c r="U131" s="155" t="s">
        <v>1</v>
      </c>
      <c r="AR131" s="156" t="s">
        <v>197</v>
      </c>
      <c r="AT131" s="156" t="s">
        <v>130</v>
      </c>
      <c r="AU131" s="156" t="s">
        <v>136</v>
      </c>
      <c r="AY131" s="13" t="s">
        <v>127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3" t="s">
        <v>136</v>
      </c>
      <c r="BK131" s="158">
        <f t="shared" si="9"/>
        <v>0</v>
      </c>
      <c r="BL131" s="13" t="s">
        <v>197</v>
      </c>
      <c r="BM131" s="156" t="s">
        <v>366</v>
      </c>
    </row>
    <row r="132" spans="2:65" s="11" customFormat="1" ht="22.9" customHeight="1">
      <c r="B132" s="135"/>
      <c r="D132" s="136" t="s">
        <v>78</v>
      </c>
      <c r="E132" s="144" t="s">
        <v>367</v>
      </c>
      <c r="F132" s="144" t="s">
        <v>368</v>
      </c>
      <c r="I132" s="138"/>
      <c r="J132" s="145">
        <f>BK132</f>
        <v>0</v>
      </c>
      <c r="L132" s="135"/>
      <c r="M132" s="139"/>
      <c r="P132" s="140">
        <f>SUM(P133:P144)</f>
        <v>0</v>
      </c>
      <c r="R132" s="140">
        <f>SUM(R133:R144)</f>
        <v>0.34915000000000002</v>
      </c>
      <c r="T132" s="140">
        <f>SUM(T133:T144)</f>
        <v>0</v>
      </c>
      <c r="U132" s="141"/>
      <c r="AR132" s="136" t="s">
        <v>136</v>
      </c>
      <c r="AT132" s="142" t="s">
        <v>78</v>
      </c>
      <c r="AU132" s="142" t="s">
        <v>87</v>
      </c>
      <c r="AY132" s="136" t="s">
        <v>127</v>
      </c>
      <c r="BK132" s="143">
        <f>SUM(BK133:BK144)</f>
        <v>0</v>
      </c>
    </row>
    <row r="133" spans="2:65" s="1" customFormat="1" ht="16.5" customHeight="1">
      <c r="B133" s="28"/>
      <c r="C133" s="146" t="s">
        <v>7</v>
      </c>
      <c r="D133" s="146" t="s">
        <v>130</v>
      </c>
      <c r="E133" s="147" t="s">
        <v>369</v>
      </c>
      <c r="F133" s="148" t="s">
        <v>370</v>
      </c>
      <c r="G133" s="149" t="s">
        <v>154</v>
      </c>
      <c r="H133" s="150">
        <v>1</v>
      </c>
      <c r="I133" s="150"/>
      <c r="J133" s="151">
        <f t="shared" ref="J133:J144" si="10">ROUND(I133*H133,3)</f>
        <v>0</v>
      </c>
      <c r="K133" s="148" t="s">
        <v>144</v>
      </c>
      <c r="L133" s="28"/>
      <c r="M133" s="152" t="s">
        <v>1</v>
      </c>
      <c r="N133" s="153" t="s">
        <v>45</v>
      </c>
      <c r="P133" s="154">
        <f t="shared" ref="P133:P144" si="11">O133*H133</f>
        <v>0</v>
      </c>
      <c r="Q133" s="154">
        <v>0</v>
      </c>
      <c r="R133" s="154">
        <f t="shared" ref="R133:R144" si="12">Q133*H133</f>
        <v>0</v>
      </c>
      <c r="S133" s="154">
        <v>0</v>
      </c>
      <c r="T133" s="154">
        <f t="shared" ref="T133:T144" si="13">S133*H133</f>
        <v>0</v>
      </c>
      <c r="U133" s="155" t="s">
        <v>1</v>
      </c>
      <c r="AR133" s="156" t="s">
        <v>197</v>
      </c>
      <c r="AT133" s="156" t="s">
        <v>130</v>
      </c>
      <c r="AU133" s="156" t="s">
        <v>136</v>
      </c>
      <c r="AY133" s="13" t="s">
        <v>127</v>
      </c>
      <c r="BE133" s="157">
        <f t="shared" ref="BE133:BE144" si="14">IF(N133="základná",J133,0)</f>
        <v>0</v>
      </c>
      <c r="BF133" s="157">
        <f t="shared" ref="BF133:BF144" si="15">IF(N133="znížená",J133,0)</f>
        <v>0</v>
      </c>
      <c r="BG133" s="157">
        <f t="shared" ref="BG133:BG144" si="16">IF(N133="zákl. prenesená",J133,0)</f>
        <v>0</v>
      </c>
      <c r="BH133" s="157">
        <f t="shared" ref="BH133:BH144" si="17">IF(N133="zníž. prenesená",J133,0)</f>
        <v>0</v>
      </c>
      <c r="BI133" s="157">
        <f t="shared" ref="BI133:BI144" si="18">IF(N133="nulová",J133,0)</f>
        <v>0</v>
      </c>
      <c r="BJ133" s="13" t="s">
        <v>136</v>
      </c>
      <c r="BK133" s="158">
        <f t="shared" ref="BK133:BK144" si="19">ROUND(I133*H133,3)</f>
        <v>0</v>
      </c>
      <c r="BL133" s="13" t="s">
        <v>197</v>
      </c>
      <c r="BM133" s="156" t="s">
        <v>371</v>
      </c>
    </row>
    <row r="134" spans="2:65" s="1" customFormat="1" ht="16.5" customHeight="1">
      <c r="B134" s="28"/>
      <c r="C134" s="159" t="s">
        <v>221</v>
      </c>
      <c r="D134" s="159" t="s">
        <v>151</v>
      </c>
      <c r="E134" s="160" t="s">
        <v>372</v>
      </c>
      <c r="F134" s="161" t="s">
        <v>373</v>
      </c>
      <c r="G134" s="162" t="s">
        <v>154</v>
      </c>
      <c r="H134" s="163">
        <v>1</v>
      </c>
      <c r="I134" s="163"/>
      <c r="J134" s="164">
        <f t="shared" si="10"/>
        <v>0</v>
      </c>
      <c r="K134" s="161" t="s">
        <v>1</v>
      </c>
      <c r="L134" s="165"/>
      <c r="M134" s="166" t="s">
        <v>1</v>
      </c>
      <c r="N134" s="167" t="s">
        <v>45</v>
      </c>
      <c r="P134" s="154">
        <f t="shared" si="11"/>
        <v>0</v>
      </c>
      <c r="Q134" s="154">
        <v>2.8800000000000002E-3</v>
      </c>
      <c r="R134" s="154">
        <f t="shared" si="12"/>
        <v>2.8800000000000002E-3</v>
      </c>
      <c r="S134" s="154">
        <v>0</v>
      </c>
      <c r="T134" s="154">
        <f t="shared" si="13"/>
        <v>0</v>
      </c>
      <c r="U134" s="155" t="s">
        <v>1</v>
      </c>
      <c r="AR134" s="156" t="s">
        <v>224</v>
      </c>
      <c r="AT134" s="156" t="s">
        <v>151</v>
      </c>
      <c r="AU134" s="156" t="s">
        <v>136</v>
      </c>
      <c r="AY134" s="13" t="s">
        <v>127</v>
      </c>
      <c r="BE134" s="157">
        <f t="shared" si="14"/>
        <v>0</v>
      </c>
      <c r="BF134" s="157">
        <f t="shared" si="15"/>
        <v>0</v>
      </c>
      <c r="BG134" s="157">
        <f t="shared" si="16"/>
        <v>0</v>
      </c>
      <c r="BH134" s="157">
        <f t="shared" si="17"/>
        <v>0</v>
      </c>
      <c r="BI134" s="157">
        <f t="shared" si="18"/>
        <v>0</v>
      </c>
      <c r="BJ134" s="13" t="s">
        <v>136</v>
      </c>
      <c r="BK134" s="158">
        <f t="shared" si="19"/>
        <v>0</v>
      </c>
      <c r="BL134" s="13" t="s">
        <v>197</v>
      </c>
      <c r="BM134" s="156" t="s">
        <v>374</v>
      </c>
    </row>
    <row r="135" spans="2:65" s="1" customFormat="1" ht="24" customHeight="1">
      <c r="B135" s="28"/>
      <c r="C135" s="146" t="s">
        <v>176</v>
      </c>
      <c r="D135" s="146" t="s">
        <v>130</v>
      </c>
      <c r="E135" s="147" t="s">
        <v>375</v>
      </c>
      <c r="F135" s="148" t="s">
        <v>376</v>
      </c>
      <c r="G135" s="149" t="s">
        <v>154</v>
      </c>
      <c r="H135" s="150">
        <v>1</v>
      </c>
      <c r="I135" s="150"/>
      <c r="J135" s="151">
        <f t="shared" si="10"/>
        <v>0</v>
      </c>
      <c r="K135" s="148" t="s">
        <v>144</v>
      </c>
      <c r="L135" s="28"/>
      <c r="M135" s="152" t="s">
        <v>1</v>
      </c>
      <c r="N135" s="153" t="s">
        <v>45</v>
      </c>
      <c r="P135" s="154">
        <f t="shared" si="11"/>
        <v>0</v>
      </c>
      <c r="Q135" s="154">
        <v>0</v>
      </c>
      <c r="R135" s="154">
        <f t="shared" si="12"/>
        <v>0</v>
      </c>
      <c r="S135" s="154">
        <v>0</v>
      </c>
      <c r="T135" s="154">
        <f t="shared" si="13"/>
        <v>0</v>
      </c>
      <c r="U135" s="155" t="s">
        <v>1</v>
      </c>
      <c r="AR135" s="156" t="s">
        <v>197</v>
      </c>
      <c r="AT135" s="156" t="s">
        <v>130</v>
      </c>
      <c r="AU135" s="156" t="s">
        <v>136</v>
      </c>
      <c r="AY135" s="13" t="s">
        <v>127</v>
      </c>
      <c r="BE135" s="157">
        <f t="shared" si="14"/>
        <v>0</v>
      </c>
      <c r="BF135" s="157">
        <f t="shared" si="15"/>
        <v>0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3" t="s">
        <v>136</v>
      </c>
      <c r="BK135" s="158">
        <f t="shared" si="19"/>
        <v>0</v>
      </c>
      <c r="BL135" s="13" t="s">
        <v>197</v>
      </c>
      <c r="BM135" s="156" t="s">
        <v>377</v>
      </c>
    </row>
    <row r="136" spans="2:65" s="1" customFormat="1" ht="24" customHeight="1">
      <c r="B136" s="28"/>
      <c r="C136" s="159" t="s">
        <v>180</v>
      </c>
      <c r="D136" s="159" t="s">
        <v>151</v>
      </c>
      <c r="E136" s="160" t="s">
        <v>378</v>
      </c>
      <c r="F136" s="161" t="s">
        <v>379</v>
      </c>
      <c r="G136" s="162" t="s">
        <v>154</v>
      </c>
      <c r="H136" s="163">
        <v>1</v>
      </c>
      <c r="I136" s="163"/>
      <c r="J136" s="164">
        <f t="shared" si="10"/>
        <v>0</v>
      </c>
      <c r="K136" s="161" t="s">
        <v>1</v>
      </c>
      <c r="L136" s="165"/>
      <c r="M136" s="166" t="s">
        <v>1</v>
      </c>
      <c r="N136" s="167" t="s">
        <v>45</v>
      </c>
      <c r="P136" s="154">
        <f t="shared" si="11"/>
        <v>0</v>
      </c>
      <c r="Q136" s="154">
        <v>1.9900000000000001E-2</v>
      </c>
      <c r="R136" s="154">
        <f t="shared" si="12"/>
        <v>1.9900000000000001E-2</v>
      </c>
      <c r="S136" s="154">
        <v>0</v>
      </c>
      <c r="T136" s="154">
        <f t="shared" si="13"/>
        <v>0</v>
      </c>
      <c r="U136" s="155" t="s">
        <v>1</v>
      </c>
      <c r="AR136" s="156" t="s">
        <v>224</v>
      </c>
      <c r="AT136" s="156" t="s">
        <v>151</v>
      </c>
      <c r="AU136" s="156" t="s">
        <v>136</v>
      </c>
      <c r="AY136" s="13" t="s">
        <v>127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3" t="s">
        <v>136</v>
      </c>
      <c r="BK136" s="158">
        <f t="shared" si="19"/>
        <v>0</v>
      </c>
      <c r="BL136" s="13" t="s">
        <v>197</v>
      </c>
      <c r="BM136" s="156" t="s">
        <v>380</v>
      </c>
    </row>
    <row r="137" spans="2:65" s="1" customFormat="1" ht="16.5" customHeight="1">
      <c r="B137" s="28"/>
      <c r="C137" s="146" t="s">
        <v>155</v>
      </c>
      <c r="D137" s="146" t="s">
        <v>130</v>
      </c>
      <c r="E137" s="147" t="s">
        <v>381</v>
      </c>
      <c r="F137" s="148" t="s">
        <v>382</v>
      </c>
      <c r="G137" s="149" t="s">
        <v>154</v>
      </c>
      <c r="H137" s="150">
        <v>2</v>
      </c>
      <c r="I137" s="150"/>
      <c r="J137" s="151">
        <f t="shared" si="10"/>
        <v>0</v>
      </c>
      <c r="K137" s="148" t="s">
        <v>144</v>
      </c>
      <c r="L137" s="28"/>
      <c r="M137" s="152" t="s">
        <v>1</v>
      </c>
      <c r="N137" s="153" t="s">
        <v>45</v>
      </c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4">
        <f t="shared" si="13"/>
        <v>0</v>
      </c>
      <c r="U137" s="155" t="s">
        <v>1</v>
      </c>
      <c r="AR137" s="156" t="s">
        <v>197</v>
      </c>
      <c r="AT137" s="156" t="s">
        <v>130</v>
      </c>
      <c r="AU137" s="156" t="s">
        <v>136</v>
      </c>
      <c r="AY137" s="13" t="s">
        <v>127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3" t="s">
        <v>136</v>
      </c>
      <c r="BK137" s="158">
        <f t="shared" si="19"/>
        <v>0</v>
      </c>
      <c r="BL137" s="13" t="s">
        <v>197</v>
      </c>
      <c r="BM137" s="156" t="s">
        <v>383</v>
      </c>
    </row>
    <row r="138" spans="2:65" s="1" customFormat="1" ht="24" customHeight="1">
      <c r="B138" s="28"/>
      <c r="C138" s="159" t="s">
        <v>172</v>
      </c>
      <c r="D138" s="159" t="s">
        <v>151</v>
      </c>
      <c r="E138" s="160" t="s">
        <v>384</v>
      </c>
      <c r="F138" s="161" t="s">
        <v>385</v>
      </c>
      <c r="G138" s="162" t="s">
        <v>154</v>
      </c>
      <c r="H138" s="163">
        <v>2</v>
      </c>
      <c r="I138" s="163"/>
      <c r="J138" s="164">
        <f t="shared" si="10"/>
        <v>0</v>
      </c>
      <c r="K138" s="161" t="s">
        <v>1</v>
      </c>
      <c r="L138" s="165"/>
      <c r="M138" s="166" t="s">
        <v>1</v>
      </c>
      <c r="N138" s="167" t="s">
        <v>45</v>
      </c>
      <c r="P138" s="154">
        <f t="shared" si="11"/>
        <v>0</v>
      </c>
      <c r="Q138" s="154">
        <v>0.16</v>
      </c>
      <c r="R138" s="154">
        <f t="shared" si="12"/>
        <v>0.32</v>
      </c>
      <c r="S138" s="154">
        <v>0</v>
      </c>
      <c r="T138" s="154">
        <f t="shared" si="13"/>
        <v>0</v>
      </c>
      <c r="U138" s="155" t="s">
        <v>1</v>
      </c>
      <c r="AR138" s="156" t="s">
        <v>224</v>
      </c>
      <c r="AT138" s="156" t="s">
        <v>151</v>
      </c>
      <c r="AU138" s="156" t="s">
        <v>136</v>
      </c>
      <c r="AY138" s="13" t="s">
        <v>127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3" t="s">
        <v>136</v>
      </c>
      <c r="BK138" s="158">
        <f t="shared" si="19"/>
        <v>0</v>
      </c>
      <c r="BL138" s="13" t="s">
        <v>197</v>
      </c>
      <c r="BM138" s="156" t="s">
        <v>386</v>
      </c>
    </row>
    <row r="139" spans="2:65" s="1" customFormat="1" ht="24" customHeight="1">
      <c r="B139" s="28"/>
      <c r="C139" s="146" t="s">
        <v>184</v>
      </c>
      <c r="D139" s="146" t="s">
        <v>130</v>
      </c>
      <c r="E139" s="147" t="s">
        <v>387</v>
      </c>
      <c r="F139" s="148" t="s">
        <v>388</v>
      </c>
      <c r="G139" s="149" t="s">
        <v>154</v>
      </c>
      <c r="H139" s="150">
        <v>1</v>
      </c>
      <c r="I139" s="150"/>
      <c r="J139" s="151">
        <f t="shared" si="10"/>
        <v>0</v>
      </c>
      <c r="K139" s="148" t="s">
        <v>144</v>
      </c>
      <c r="L139" s="28"/>
      <c r="M139" s="152" t="s">
        <v>1</v>
      </c>
      <c r="N139" s="153" t="s">
        <v>45</v>
      </c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4">
        <f t="shared" si="13"/>
        <v>0</v>
      </c>
      <c r="U139" s="155" t="s">
        <v>1</v>
      </c>
      <c r="AR139" s="156" t="s">
        <v>197</v>
      </c>
      <c r="AT139" s="156" t="s">
        <v>130</v>
      </c>
      <c r="AU139" s="156" t="s">
        <v>136</v>
      </c>
      <c r="AY139" s="13" t="s">
        <v>127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3" t="s">
        <v>136</v>
      </c>
      <c r="BK139" s="158">
        <f t="shared" si="19"/>
        <v>0</v>
      </c>
      <c r="BL139" s="13" t="s">
        <v>197</v>
      </c>
      <c r="BM139" s="156" t="s">
        <v>389</v>
      </c>
    </row>
    <row r="140" spans="2:65" s="1" customFormat="1" ht="24" customHeight="1">
      <c r="B140" s="28"/>
      <c r="C140" s="159" t="s">
        <v>189</v>
      </c>
      <c r="D140" s="159" t="s">
        <v>151</v>
      </c>
      <c r="E140" s="160" t="s">
        <v>390</v>
      </c>
      <c r="F140" s="161" t="s">
        <v>391</v>
      </c>
      <c r="G140" s="162" t="s">
        <v>154</v>
      </c>
      <c r="H140" s="163">
        <v>1</v>
      </c>
      <c r="I140" s="163"/>
      <c r="J140" s="164">
        <f t="shared" si="10"/>
        <v>0</v>
      </c>
      <c r="K140" s="161" t="s">
        <v>144</v>
      </c>
      <c r="L140" s="165"/>
      <c r="M140" s="166" t="s">
        <v>1</v>
      </c>
      <c r="N140" s="167" t="s">
        <v>45</v>
      </c>
      <c r="P140" s="154">
        <f t="shared" si="11"/>
        <v>0</v>
      </c>
      <c r="Q140" s="154">
        <v>2.0100000000000001E-3</v>
      </c>
      <c r="R140" s="154">
        <f t="shared" si="12"/>
        <v>2.0100000000000001E-3</v>
      </c>
      <c r="S140" s="154">
        <v>0</v>
      </c>
      <c r="T140" s="154">
        <f t="shared" si="13"/>
        <v>0</v>
      </c>
      <c r="U140" s="155" t="s">
        <v>1</v>
      </c>
      <c r="AR140" s="156" t="s">
        <v>224</v>
      </c>
      <c r="AT140" s="156" t="s">
        <v>151</v>
      </c>
      <c r="AU140" s="156" t="s">
        <v>136</v>
      </c>
      <c r="AY140" s="13" t="s">
        <v>127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3" t="s">
        <v>136</v>
      </c>
      <c r="BK140" s="158">
        <f t="shared" si="19"/>
        <v>0</v>
      </c>
      <c r="BL140" s="13" t="s">
        <v>197</v>
      </c>
      <c r="BM140" s="156" t="s">
        <v>392</v>
      </c>
    </row>
    <row r="141" spans="2:65" s="1" customFormat="1" ht="24" customHeight="1">
      <c r="B141" s="28"/>
      <c r="C141" s="146" t="s">
        <v>197</v>
      </c>
      <c r="D141" s="146" t="s">
        <v>130</v>
      </c>
      <c r="E141" s="147" t="s">
        <v>393</v>
      </c>
      <c r="F141" s="148" t="s">
        <v>394</v>
      </c>
      <c r="G141" s="149" t="s">
        <v>154</v>
      </c>
      <c r="H141" s="150">
        <v>2</v>
      </c>
      <c r="I141" s="150"/>
      <c r="J141" s="151">
        <f t="shared" si="10"/>
        <v>0</v>
      </c>
      <c r="K141" s="148" t="s">
        <v>144</v>
      </c>
      <c r="L141" s="28"/>
      <c r="M141" s="152" t="s">
        <v>1</v>
      </c>
      <c r="N141" s="153" t="s">
        <v>45</v>
      </c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4">
        <f t="shared" si="13"/>
        <v>0</v>
      </c>
      <c r="U141" s="155" t="s">
        <v>1</v>
      </c>
      <c r="AR141" s="156" t="s">
        <v>197</v>
      </c>
      <c r="AT141" s="156" t="s">
        <v>130</v>
      </c>
      <c r="AU141" s="156" t="s">
        <v>136</v>
      </c>
      <c r="AY141" s="13" t="s">
        <v>127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3" t="s">
        <v>136</v>
      </c>
      <c r="BK141" s="158">
        <f t="shared" si="19"/>
        <v>0</v>
      </c>
      <c r="BL141" s="13" t="s">
        <v>197</v>
      </c>
      <c r="BM141" s="156" t="s">
        <v>395</v>
      </c>
    </row>
    <row r="142" spans="2:65" s="1" customFormat="1" ht="24" customHeight="1">
      <c r="B142" s="28"/>
      <c r="C142" s="159" t="s">
        <v>201</v>
      </c>
      <c r="D142" s="159" t="s">
        <v>151</v>
      </c>
      <c r="E142" s="160" t="s">
        <v>396</v>
      </c>
      <c r="F142" s="161" t="s">
        <v>397</v>
      </c>
      <c r="G142" s="162" t="s">
        <v>154</v>
      </c>
      <c r="H142" s="163">
        <v>2</v>
      </c>
      <c r="I142" s="163"/>
      <c r="J142" s="164">
        <f t="shared" si="10"/>
        <v>0</v>
      </c>
      <c r="K142" s="161" t="s">
        <v>144</v>
      </c>
      <c r="L142" s="165"/>
      <c r="M142" s="166" t="s">
        <v>1</v>
      </c>
      <c r="N142" s="167" t="s">
        <v>45</v>
      </c>
      <c r="P142" s="154">
        <f t="shared" si="11"/>
        <v>0</v>
      </c>
      <c r="Q142" s="154">
        <v>2.1800000000000001E-3</v>
      </c>
      <c r="R142" s="154">
        <f t="shared" si="12"/>
        <v>4.3600000000000002E-3</v>
      </c>
      <c r="S142" s="154">
        <v>0</v>
      </c>
      <c r="T142" s="154">
        <f t="shared" si="13"/>
        <v>0</v>
      </c>
      <c r="U142" s="155" t="s">
        <v>1</v>
      </c>
      <c r="AR142" s="156" t="s">
        <v>224</v>
      </c>
      <c r="AT142" s="156" t="s">
        <v>151</v>
      </c>
      <c r="AU142" s="156" t="s">
        <v>136</v>
      </c>
      <c r="AY142" s="13" t="s">
        <v>127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3" t="s">
        <v>136</v>
      </c>
      <c r="BK142" s="158">
        <f t="shared" si="19"/>
        <v>0</v>
      </c>
      <c r="BL142" s="13" t="s">
        <v>197</v>
      </c>
      <c r="BM142" s="156" t="s">
        <v>398</v>
      </c>
    </row>
    <row r="143" spans="2:65" s="1" customFormat="1" ht="16.5" customHeight="1">
      <c r="B143" s="28"/>
      <c r="C143" s="146" t="s">
        <v>399</v>
      </c>
      <c r="D143" s="146" t="s">
        <v>130</v>
      </c>
      <c r="E143" s="147" t="s">
        <v>400</v>
      </c>
      <c r="F143" s="148" t="s">
        <v>401</v>
      </c>
      <c r="G143" s="149" t="s">
        <v>320</v>
      </c>
      <c r="H143" s="150"/>
      <c r="I143" s="150"/>
      <c r="J143" s="151">
        <f t="shared" si="10"/>
        <v>0</v>
      </c>
      <c r="K143" s="148" t="s">
        <v>144</v>
      </c>
      <c r="L143" s="28"/>
      <c r="M143" s="152" t="s">
        <v>1</v>
      </c>
      <c r="N143" s="153" t="s">
        <v>45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4">
        <f t="shared" si="13"/>
        <v>0</v>
      </c>
      <c r="U143" s="155" t="s">
        <v>1</v>
      </c>
      <c r="AR143" s="156" t="s">
        <v>197</v>
      </c>
      <c r="AT143" s="156" t="s">
        <v>130</v>
      </c>
      <c r="AU143" s="156" t="s">
        <v>136</v>
      </c>
      <c r="AY143" s="13" t="s">
        <v>127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3" t="s">
        <v>136</v>
      </c>
      <c r="BK143" s="158">
        <f t="shared" si="19"/>
        <v>0</v>
      </c>
      <c r="BL143" s="13" t="s">
        <v>197</v>
      </c>
      <c r="BM143" s="156" t="s">
        <v>402</v>
      </c>
    </row>
    <row r="144" spans="2:65" s="1" customFormat="1" ht="24" customHeight="1">
      <c r="B144" s="28"/>
      <c r="C144" s="146" t="s">
        <v>403</v>
      </c>
      <c r="D144" s="146" t="s">
        <v>130</v>
      </c>
      <c r="E144" s="147" t="s">
        <v>404</v>
      </c>
      <c r="F144" s="148" t="s">
        <v>405</v>
      </c>
      <c r="G144" s="149" t="s">
        <v>320</v>
      </c>
      <c r="H144" s="150"/>
      <c r="I144" s="150"/>
      <c r="J144" s="151">
        <f t="shared" si="10"/>
        <v>0</v>
      </c>
      <c r="K144" s="148" t="s">
        <v>144</v>
      </c>
      <c r="L144" s="28"/>
      <c r="M144" s="152" t="s">
        <v>1</v>
      </c>
      <c r="N144" s="153" t="s">
        <v>45</v>
      </c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4">
        <f t="shared" si="13"/>
        <v>0</v>
      </c>
      <c r="U144" s="155" t="s">
        <v>1</v>
      </c>
      <c r="AR144" s="156" t="s">
        <v>197</v>
      </c>
      <c r="AT144" s="156" t="s">
        <v>130</v>
      </c>
      <c r="AU144" s="156" t="s">
        <v>136</v>
      </c>
      <c r="AY144" s="13" t="s">
        <v>127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3" t="s">
        <v>136</v>
      </c>
      <c r="BK144" s="158">
        <f t="shared" si="19"/>
        <v>0</v>
      </c>
      <c r="BL144" s="13" t="s">
        <v>197</v>
      </c>
      <c r="BM144" s="156" t="s">
        <v>406</v>
      </c>
    </row>
    <row r="145" spans="2:65" s="11" customFormat="1" ht="22.9" customHeight="1">
      <c r="B145" s="135"/>
      <c r="D145" s="136" t="s">
        <v>78</v>
      </c>
      <c r="E145" s="144" t="s">
        <v>407</v>
      </c>
      <c r="F145" s="144" t="s">
        <v>408</v>
      </c>
      <c r="I145" s="138"/>
      <c r="J145" s="145">
        <f>BK145</f>
        <v>0</v>
      </c>
      <c r="L145" s="135"/>
      <c r="M145" s="139"/>
      <c r="P145" s="140">
        <f>SUM(P146:P153)</f>
        <v>0</v>
      </c>
      <c r="R145" s="140">
        <f>SUM(R146:R153)</f>
        <v>0.45184000000000002</v>
      </c>
      <c r="T145" s="140">
        <f>SUM(T146:T153)</f>
        <v>9.459999999999999E-2</v>
      </c>
      <c r="U145" s="141"/>
      <c r="AR145" s="136" t="s">
        <v>136</v>
      </c>
      <c r="AT145" s="142" t="s">
        <v>78</v>
      </c>
      <c r="AU145" s="142" t="s">
        <v>87</v>
      </c>
      <c r="AY145" s="136" t="s">
        <v>127</v>
      </c>
      <c r="BK145" s="143">
        <f>SUM(BK146:BK153)</f>
        <v>0</v>
      </c>
    </row>
    <row r="146" spans="2:65" s="1" customFormat="1" ht="24" customHeight="1">
      <c r="B146" s="28"/>
      <c r="C146" s="146" t="s">
        <v>409</v>
      </c>
      <c r="D146" s="146" t="s">
        <v>130</v>
      </c>
      <c r="E146" s="147" t="s">
        <v>410</v>
      </c>
      <c r="F146" s="148" t="s">
        <v>411</v>
      </c>
      <c r="G146" s="149" t="s">
        <v>187</v>
      </c>
      <c r="H146" s="150">
        <v>12</v>
      </c>
      <c r="I146" s="150"/>
      <c r="J146" s="151">
        <f t="shared" ref="J146:J153" si="20">ROUND(I146*H146,3)</f>
        <v>0</v>
      </c>
      <c r="K146" s="148" t="s">
        <v>144</v>
      </c>
      <c r="L146" s="28"/>
      <c r="M146" s="152" t="s">
        <v>1</v>
      </c>
      <c r="N146" s="153" t="s">
        <v>45</v>
      </c>
      <c r="P146" s="154">
        <f t="shared" ref="P146:P153" si="21">O146*H146</f>
        <v>0</v>
      </c>
      <c r="Q146" s="154">
        <v>1.9400000000000001E-3</v>
      </c>
      <c r="R146" s="154">
        <f t="shared" ref="R146:R153" si="22">Q146*H146</f>
        <v>2.3280000000000002E-2</v>
      </c>
      <c r="S146" s="154">
        <v>0</v>
      </c>
      <c r="T146" s="154">
        <f t="shared" ref="T146:T153" si="23">S146*H146</f>
        <v>0</v>
      </c>
      <c r="U146" s="155" t="s">
        <v>1</v>
      </c>
      <c r="AR146" s="156" t="s">
        <v>197</v>
      </c>
      <c r="AT146" s="156" t="s">
        <v>130</v>
      </c>
      <c r="AU146" s="156" t="s">
        <v>136</v>
      </c>
      <c r="AY146" s="13" t="s">
        <v>127</v>
      </c>
      <c r="BE146" s="157">
        <f t="shared" ref="BE146:BE153" si="24">IF(N146="základná",J146,0)</f>
        <v>0</v>
      </c>
      <c r="BF146" s="157">
        <f t="shared" ref="BF146:BF153" si="25">IF(N146="znížená",J146,0)</f>
        <v>0</v>
      </c>
      <c r="BG146" s="157">
        <f t="shared" ref="BG146:BG153" si="26">IF(N146="zákl. prenesená",J146,0)</f>
        <v>0</v>
      </c>
      <c r="BH146" s="157">
        <f t="shared" ref="BH146:BH153" si="27">IF(N146="zníž. prenesená",J146,0)</f>
        <v>0</v>
      </c>
      <c r="BI146" s="157">
        <f t="shared" ref="BI146:BI153" si="28">IF(N146="nulová",J146,0)</f>
        <v>0</v>
      </c>
      <c r="BJ146" s="13" t="s">
        <v>136</v>
      </c>
      <c r="BK146" s="158">
        <f t="shared" ref="BK146:BK153" si="29">ROUND(I146*H146,3)</f>
        <v>0</v>
      </c>
      <c r="BL146" s="13" t="s">
        <v>197</v>
      </c>
      <c r="BM146" s="156" t="s">
        <v>412</v>
      </c>
    </row>
    <row r="147" spans="2:65" s="1" customFormat="1" ht="24" customHeight="1">
      <c r="B147" s="28"/>
      <c r="C147" s="146" t="s">
        <v>413</v>
      </c>
      <c r="D147" s="146" t="s">
        <v>130</v>
      </c>
      <c r="E147" s="147" t="s">
        <v>414</v>
      </c>
      <c r="F147" s="148" t="s">
        <v>415</v>
      </c>
      <c r="G147" s="149" t="s">
        <v>187</v>
      </c>
      <c r="H147" s="150">
        <v>18</v>
      </c>
      <c r="I147" s="150"/>
      <c r="J147" s="151">
        <f t="shared" si="20"/>
        <v>0</v>
      </c>
      <c r="K147" s="148" t="s">
        <v>144</v>
      </c>
      <c r="L147" s="28"/>
      <c r="M147" s="152" t="s">
        <v>1</v>
      </c>
      <c r="N147" s="153" t="s">
        <v>45</v>
      </c>
      <c r="P147" s="154">
        <f t="shared" si="21"/>
        <v>0</v>
      </c>
      <c r="Q147" s="154">
        <v>2.9099999999999998E-3</v>
      </c>
      <c r="R147" s="154">
        <f t="shared" si="22"/>
        <v>5.2379999999999996E-2</v>
      </c>
      <c r="S147" s="154">
        <v>0</v>
      </c>
      <c r="T147" s="154">
        <f t="shared" si="23"/>
        <v>0</v>
      </c>
      <c r="U147" s="155" t="s">
        <v>1</v>
      </c>
      <c r="AR147" s="156" t="s">
        <v>197</v>
      </c>
      <c r="AT147" s="156" t="s">
        <v>130</v>
      </c>
      <c r="AU147" s="156" t="s">
        <v>136</v>
      </c>
      <c r="AY147" s="13" t="s">
        <v>127</v>
      </c>
      <c r="BE147" s="157">
        <f t="shared" si="24"/>
        <v>0</v>
      </c>
      <c r="BF147" s="157">
        <f t="shared" si="25"/>
        <v>0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3" t="s">
        <v>136</v>
      </c>
      <c r="BK147" s="158">
        <f t="shared" si="29"/>
        <v>0</v>
      </c>
      <c r="BL147" s="13" t="s">
        <v>197</v>
      </c>
      <c r="BM147" s="156" t="s">
        <v>416</v>
      </c>
    </row>
    <row r="148" spans="2:65" s="1" customFormat="1" ht="24" customHeight="1">
      <c r="B148" s="28"/>
      <c r="C148" s="146" t="s">
        <v>417</v>
      </c>
      <c r="D148" s="146" t="s">
        <v>130</v>
      </c>
      <c r="E148" s="147" t="s">
        <v>418</v>
      </c>
      <c r="F148" s="148" t="s">
        <v>419</v>
      </c>
      <c r="G148" s="149" t="s">
        <v>187</v>
      </c>
      <c r="H148" s="150">
        <v>6</v>
      </c>
      <c r="I148" s="150"/>
      <c r="J148" s="151">
        <f t="shared" si="20"/>
        <v>0</v>
      </c>
      <c r="K148" s="148" t="s">
        <v>144</v>
      </c>
      <c r="L148" s="28"/>
      <c r="M148" s="152" t="s">
        <v>1</v>
      </c>
      <c r="N148" s="153" t="s">
        <v>45</v>
      </c>
      <c r="P148" s="154">
        <f t="shared" si="21"/>
        <v>0</v>
      </c>
      <c r="Q148" s="154">
        <v>3.81E-3</v>
      </c>
      <c r="R148" s="154">
        <f t="shared" si="22"/>
        <v>2.2859999999999998E-2</v>
      </c>
      <c r="S148" s="154">
        <v>0</v>
      </c>
      <c r="T148" s="154">
        <f t="shared" si="23"/>
        <v>0</v>
      </c>
      <c r="U148" s="155" t="s">
        <v>1</v>
      </c>
      <c r="AR148" s="156" t="s">
        <v>197</v>
      </c>
      <c r="AT148" s="156" t="s">
        <v>130</v>
      </c>
      <c r="AU148" s="156" t="s">
        <v>136</v>
      </c>
      <c r="AY148" s="13" t="s">
        <v>127</v>
      </c>
      <c r="BE148" s="157">
        <f t="shared" si="24"/>
        <v>0</v>
      </c>
      <c r="BF148" s="157">
        <f t="shared" si="25"/>
        <v>0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3" t="s">
        <v>136</v>
      </c>
      <c r="BK148" s="158">
        <f t="shared" si="29"/>
        <v>0</v>
      </c>
      <c r="BL148" s="13" t="s">
        <v>197</v>
      </c>
      <c r="BM148" s="156" t="s">
        <v>420</v>
      </c>
    </row>
    <row r="149" spans="2:65" s="1" customFormat="1" ht="24" customHeight="1">
      <c r="B149" s="28"/>
      <c r="C149" s="146" t="s">
        <v>421</v>
      </c>
      <c r="D149" s="146" t="s">
        <v>130</v>
      </c>
      <c r="E149" s="147" t="s">
        <v>422</v>
      </c>
      <c r="F149" s="148" t="s">
        <v>423</v>
      </c>
      <c r="G149" s="149" t="s">
        <v>187</v>
      </c>
      <c r="H149" s="150">
        <v>6</v>
      </c>
      <c r="I149" s="150"/>
      <c r="J149" s="151">
        <f t="shared" si="20"/>
        <v>0</v>
      </c>
      <c r="K149" s="148" t="s">
        <v>144</v>
      </c>
      <c r="L149" s="28"/>
      <c r="M149" s="152" t="s">
        <v>1</v>
      </c>
      <c r="N149" s="153" t="s">
        <v>45</v>
      </c>
      <c r="P149" s="154">
        <f t="shared" si="21"/>
        <v>0</v>
      </c>
      <c r="Q149" s="154">
        <v>4.5399999999999998E-3</v>
      </c>
      <c r="R149" s="154">
        <f t="shared" si="22"/>
        <v>2.724E-2</v>
      </c>
      <c r="S149" s="154">
        <v>0</v>
      </c>
      <c r="T149" s="154">
        <f t="shared" si="23"/>
        <v>0</v>
      </c>
      <c r="U149" s="155" t="s">
        <v>1</v>
      </c>
      <c r="AR149" s="156" t="s">
        <v>197</v>
      </c>
      <c r="AT149" s="156" t="s">
        <v>130</v>
      </c>
      <c r="AU149" s="156" t="s">
        <v>136</v>
      </c>
      <c r="AY149" s="13" t="s">
        <v>127</v>
      </c>
      <c r="BE149" s="157">
        <f t="shared" si="24"/>
        <v>0</v>
      </c>
      <c r="BF149" s="157">
        <f t="shared" si="25"/>
        <v>0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3" t="s">
        <v>136</v>
      </c>
      <c r="BK149" s="158">
        <f t="shared" si="29"/>
        <v>0</v>
      </c>
      <c r="BL149" s="13" t="s">
        <v>197</v>
      </c>
      <c r="BM149" s="156" t="s">
        <v>424</v>
      </c>
    </row>
    <row r="150" spans="2:65" s="1" customFormat="1" ht="24" customHeight="1">
      <c r="B150" s="28"/>
      <c r="C150" s="146" t="s">
        <v>136</v>
      </c>
      <c r="D150" s="146" t="s">
        <v>130</v>
      </c>
      <c r="E150" s="147" t="s">
        <v>425</v>
      </c>
      <c r="F150" s="148" t="s">
        <v>426</v>
      </c>
      <c r="G150" s="149" t="s">
        <v>187</v>
      </c>
      <c r="H150" s="150">
        <v>20</v>
      </c>
      <c r="I150" s="150"/>
      <c r="J150" s="151">
        <f t="shared" si="20"/>
        <v>0</v>
      </c>
      <c r="K150" s="148" t="s">
        <v>144</v>
      </c>
      <c r="L150" s="28"/>
      <c r="M150" s="152" t="s">
        <v>1</v>
      </c>
      <c r="N150" s="153" t="s">
        <v>45</v>
      </c>
      <c r="P150" s="154">
        <f t="shared" si="21"/>
        <v>0</v>
      </c>
      <c r="Q150" s="154">
        <v>5.0000000000000002E-5</v>
      </c>
      <c r="R150" s="154">
        <f t="shared" si="22"/>
        <v>1E-3</v>
      </c>
      <c r="S150" s="154">
        <v>4.7299999999999998E-3</v>
      </c>
      <c r="T150" s="154">
        <f t="shared" si="23"/>
        <v>9.459999999999999E-2</v>
      </c>
      <c r="U150" s="155" t="s">
        <v>1</v>
      </c>
      <c r="AR150" s="156" t="s">
        <v>197</v>
      </c>
      <c r="AT150" s="156" t="s">
        <v>130</v>
      </c>
      <c r="AU150" s="156" t="s">
        <v>136</v>
      </c>
      <c r="AY150" s="13" t="s">
        <v>127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3" t="s">
        <v>136</v>
      </c>
      <c r="BK150" s="158">
        <f t="shared" si="29"/>
        <v>0</v>
      </c>
      <c r="BL150" s="13" t="s">
        <v>197</v>
      </c>
      <c r="BM150" s="156" t="s">
        <v>427</v>
      </c>
    </row>
    <row r="151" spans="2:65" s="1" customFormat="1" ht="16.5" customHeight="1">
      <c r="B151" s="28"/>
      <c r="C151" s="146" t="s">
        <v>428</v>
      </c>
      <c r="D151" s="146" t="s">
        <v>130</v>
      </c>
      <c r="E151" s="147" t="s">
        <v>429</v>
      </c>
      <c r="F151" s="148" t="s">
        <v>430</v>
      </c>
      <c r="G151" s="149" t="s">
        <v>187</v>
      </c>
      <c r="H151" s="150">
        <v>42</v>
      </c>
      <c r="I151" s="150"/>
      <c r="J151" s="151">
        <f t="shared" si="20"/>
        <v>0</v>
      </c>
      <c r="K151" s="148" t="s">
        <v>144</v>
      </c>
      <c r="L151" s="28"/>
      <c r="M151" s="152" t="s">
        <v>1</v>
      </c>
      <c r="N151" s="153" t="s">
        <v>45</v>
      </c>
      <c r="P151" s="154">
        <f t="shared" si="21"/>
        <v>0</v>
      </c>
      <c r="Q151" s="154">
        <v>7.7400000000000004E-3</v>
      </c>
      <c r="R151" s="154">
        <f t="shared" si="22"/>
        <v>0.32508000000000004</v>
      </c>
      <c r="S151" s="154">
        <v>0</v>
      </c>
      <c r="T151" s="154">
        <f t="shared" si="23"/>
        <v>0</v>
      </c>
      <c r="U151" s="155" t="s">
        <v>1</v>
      </c>
      <c r="AR151" s="156" t="s">
        <v>197</v>
      </c>
      <c r="AT151" s="156" t="s">
        <v>130</v>
      </c>
      <c r="AU151" s="156" t="s">
        <v>136</v>
      </c>
      <c r="AY151" s="13" t="s">
        <v>127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3" t="s">
        <v>136</v>
      </c>
      <c r="BK151" s="158">
        <f t="shared" si="29"/>
        <v>0</v>
      </c>
      <c r="BL151" s="13" t="s">
        <v>197</v>
      </c>
      <c r="BM151" s="156" t="s">
        <v>431</v>
      </c>
    </row>
    <row r="152" spans="2:65" s="1" customFormat="1" ht="24" customHeight="1">
      <c r="B152" s="28"/>
      <c r="C152" s="146" t="s">
        <v>432</v>
      </c>
      <c r="D152" s="146" t="s">
        <v>130</v>
      </c>
      <c r="E152" s="147" t="s">
        <v>433</v>
      </c>
      <c r="F152" s="148" t="s">
        <v>434</v>
      </c>
      <c r="G152" s="149" t="s">
        <v>320</v>
      </c>
      <c r="H152" s="150"/>
      <c r="I152" s="150"/>
      <c r="J152" s="151">
        <f t="shared" si="20"/>
        <v>0</v>
      </c>
      <c r="K152" s="148" t="s">
        <v>144</v>
      </c>
      <c r="L152" s="28"/>
      <c r="M152" s="152" t="s">
        <v>1</v>
      </c>
      <c r="N152" s="153" t="s">
        <v>45</v>
      </c>
      <c r="P152" s="154">
        <f t="shared" si="21"/>
        <v>0</v>
      </c>
      <c r="Q152" s="154">
        <v>0</v>
      </c>
      <c r="R152" s="154">
        <f t="shared" si="22"/>
        <v>0</v>
      </c>
      <c r="S152" s="154">
        <v>0</v>
      </c>
      <c r="T152" s="154">
        <f t="shared" si="23"/>
        <v>0</v>
      </c>
      <c r="U152" s="155" t="s">
        <v>1</v>
      </c>
      <c r="AR152" s="156" t="s">
        <v>197</v>
      </c>
      <c r="AT152" s="156" t="s">
        <v>130</v>
      </c>
      <c r="AU152" s="156" t="s">
        <v>136</v>
      </c>
      <c r="AY152" s="13" t="s">
        <v>127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3" t="s">
        <v>136</v>
      </c>
      <c r="BK152" s="158">
        <f t="shared" si="29"/>
        <v>0</v>
      </c>
      <c r="BL152" s="13" t="s">
        <v>197</v>
      </c>
      <c r="BM152" s="156" t="s">
        <v>435</v>
      </c>
    </row>
    <row r="153" spans="2:65" s="1" customFormat="1" ht="24" customHeight="1">
      <c r="B153" s="28"/>
      <c r="C153" s="146" t="s">
        <v>436</v>
      </c>
      <c r="D153" s="146" t="s">
        <v>130</v>
      </c>
      <c r="E153" s="147" t="s">
        <v>437</v>
      </c>
      <c r="F153" s="148" t="s">
        <v>438</v>
      </c>
      <c r="G153" s="149" t="s">
        <v>320</v>
      </c>
      <c r="H153" s="150"/>
      <c r="I153" s="150"/>
      <c r="J153" s="151">
        <f t="shared" si="20"/>
        <v>0</v>
      </c>
      <c r="K153" s="148" t="s">
        <v>144</v>
      </c>
      <c r="L153" s="28"/>
      <c r="M153" s="152" t="s">
        <v>1</v>
      </c>
      <c r="N153" s="153" t="s">
        <v>45</v>
      </c>
      <c r="P153" s="154">
        <f t="shared" si="21"/>
        <v>0</v>
      </c>
      <c r="Q153" s="154">
        <v>0</v>
      </c>
      <c r="R153" s="154">
        <f t="shared" si="22"/>
        <v>0</v>
      </c>
      <c r="S153" s="154">
        <v>0</v>
      </c>
      <c r="T153" s="154">
        <f t="shared" si="23"/>
        <v>0</v>
      </c>
      <c r="U153" s="155" t="s">
        <v>1</v>
      </c>
      <c r="AR153" s="156" t="s">
        <v>197</v>
      </c>
      <c r="AT153" s="156" t="s">
        <v>130</v>
      </c>
      <c r="AU153" s="156" t="s">
        <v>136</v>
      </c>
      <c r="AY153" s="13" t="s">
        <v>127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3" t="s">
        <v>136</v>
      </c>
      <c r="BK153" s="158">
        <f t="shared" si="29"/>
        <v>0</v>
      </c>
      <c r="BL153" s="13" t="s">
        <v>197</v>
      </c>
      <c r="BM153" s="156" t="s">
        <v>439</v>
      </c>
    </row>
    <row r="154" spans="2:65" s="11" customFormat="1" ht="22.9" customHeight="1">
      <c r="B154" s="135"/>
      <c r="D154" s="136" t="s">
        <v>78</v>
      </c>
      <c r="E154" s="144" t="s">
        <v>440</v>
      </c>
      <c r="F154" s="144" t="s">
        <v>441</v>
      </c>
      <c r="I154" s="138"/>
      <c r="J154" s="145">
        <f>BK154</f>
        <v>0</v>
      </c>
      <c r="L154" s="135"/>
      <c r="M154" s="139"/>
      <c r="P154" s="140">
        <f>SUM(P155:P198)</f>
        <v>0</v>
      </c>
      <c r="R154" s="140">
        <f>SUM(R155:R198)</f>
        <v>4.8780000000000004E-2</v>
      </c>
      <c r="T154" s="140">
        <f>SUM(T155:T198)</f>
        <v>1.4330000000000001E-2</v>
      </c>
      <c r="U154" s="141"/>
      <c r="AR154" s="136" t="s">
        <v>136</v>
      </c>
      <c r="AT154" s="142" t="s">
        <v>78</v>
      </c>
      <c r="AU154" s="142" t="s">
        <v>87</v>
      </c>
      <c r="AY154" s="136" t="s">
        <v>127</v>
      </c>
      <c r="BK154" s="143">
        <f>SUM(BK155:BK198)</f>
        <v>0</v>
      </c>
    </row>
    <row r="155" spans="2:65" s="1" customFormat="1" ht="24" customHeight="1">
      <c r="B155" s="28"/>
      <c r="C155" s="146" t="s">
        <v>141</v>
      </c>
      <c r="D155" s="146" t="s">
        <v>130</v>
      </c>
      <c r="E155" s="147" t="s">
        <v>442</v>
      </c>
      <c r="F155" s="148" t="s">
        <v>443</v>
      </c>
      <c r="G155" s="149" t="s">
        <v>154</v>
      </c>
      <c r="H155" s="150">
        <v>4</v>
      </c>
      <c r="I155" s="150"/>
      <c r="J155" s="151">
        <f t="shared" ref="J155:J198" si="30">ROUND(I155*H155,3)</f>
        <v>0</v>
      </c>
      <c r="K155" s="148" t="s">
        <v>144</v>
      </c>
      <c r="L155" s="28"/>
      <c r="M155" s="152" t="s">
        <v>1</v>
      </c>
      <c r="N155" s="153" t="s">
        <v>45</v>
      </c>
      <c r="P155" s="154">
        <f t="shared" ref="P155:P198" si="31">O155*H155</f>
        <v>0</v>
      </c>
      <c r="Q155" s="154">
        <v>6.0000000000000002E-5</v>
      </c>
      <c r="R155" s="154">
        <f t="shared" ref="R155:R198" si="32">Q155*H155</f>
        <v>2.4000000000000001E-4</v>
      </c>
      <c r="S155" s="154">
        <v>1.1000000000000001E-3</v>
      </c>
      <c r="T155" s="154">
        <f t="shared" ref="T155:T198" si="33">S155*H155</f>
        <v>4.4000000000000003E-3</v>
      </c>
      <c r="U155" s="155" t="s">
        <v>1</v>
      </c>
      <c r="AR155" s="156" t="s">
        <v>197</v>
      </c>
      <c r="AT155" s="156" t="s">
        <v>130</v>
      </c>
      <c r="AU155" s="156" t="s">
        <v>136</v>
      </c>
      <c r="AY155" s="13" t="s">
        <v>127</v>
      </c>
      <c r="BE155" s="157">
        <f t="shared" ref="BE155:BE198" si="34">IF(N155="základná",J155,0)</f>
        <v>0</v>
      </c>
      <c r="BF155" s="157">
        <f t="shared" ref="BF155:BF198" si="35">IF(N155="znížená",J155,0)</f>
        <v>0</v>
      </c>
      <c r="BG155" s="157">
        <f t="shared" ref="BG155:BG198" si="36">IF(N155="zákl. prenesená",J155,0)</f>
        <v>0</v>
      </c>
      <c r="BH155" s="157">
        <f t="shared" ref="BH155:BH198" si="37">IF(N155="zníž. prenesená",J155,0)</f>
        <v>0</v>
      </c>
      <c r="BI155" s="157">
        <f t="shared" ref="BI155:BI198" si="38">IF(N155="nulová",J155,0)</f>
        <v>0</v>
      </c>
      <c r="BJ155" s="13" t="s">
        <v>136</v>
      </c>
      <c r="BK155" s="158">
        <f t="shared" ref="BK155:BK198" si="39">ROUND(I155*H155,3)</f>
        <v>0</v>
      </c>
      <c r="BL155" s="13" t="s">
        <v>197</v>
      </c>
      <c r="BM155" s="156" t="s">
        <v>444</v>
      </c>
    </row>
    <row r="156" spans="2:65" s="1" customFormat="1" ht="24" customHeight="1">
      <c r="B156" s="28"/>
      <c r="C156" s="146" t="s">
        <v>135</v>
      </c>
      <c r="D156" s="146" t="s">
        <v>130</v>
      </c>
      <c r="E156" s="147" t="s">
        <v>445</v>
      </c>
      <c r="F156" s="148" t="s">
        <v>446</v>
      </c>
      <c r="G156" s="149" t="s">
        <v>154</v>
      </c>
      <c r="H156" s="150">
        <v>4</v>
      </c>
      <c r="I156" s="150"/>
      <c r="J156" s="151">
        <f t="shared" si="30"/>
        <v>0</v>
      </c>
      <c r="K156" s="148" t="s">
        <v>144</v>
      </c>
      <c r="L156" s="28"/>
      <c r="M156" s="152" t="s">
        <v>1</v>
      </c>
      <c r="N156" s="153" t="s">
        <v>45</v>
      </c>
      <c r="P156" s="154">
        <f t="shared" si="31"/>
        <v>0</v>
      </c>
      <c r="Q156" s="154">
        <v>1.2E-4</v>
      </c>
      <c r="R156" s="154">
        <f t="shared" si="32"/>
        <v>4.8000000000000001E-4</v>
      </c>
      <c r="S156" s="154">
        <v>1.1000000000000001E-3</v>
      </c>
      <c r="T156" s="154">
        <f t="shared" si="33"/>
        <v>4.4000000000000003E-3</v>
      </c>
      <c r="U156" s="155" t="s">
        <v>1</v>
      </c>
      <c r="AR156" s="156" t="s">
        <v>197</v>
      </c>
      <c r="AT156" s="156" t="s">
        <v>130</v>
      </c>
      <c r="AU156" s="156" t="s">
        <v>136</v>
      </c>
      <c r="AY156" s="13" t="s">
        <v>127</v>
      </c>
      <c r="BE156" s="157">
        <f t="shared" si="34"/>
        <v>0</v>
      </c>
      <c r="BF156" s="157">
        <f t="shared" si="35"/>
        <v>0</v>
      </c>
      <c r="BG156" s="157">
        <f t="shared" si="36"/>
        <v>0</v>
      </c>
      <c r="BH156" s="157">
        <f t="shared" si="37"/>
        <v>0</v>
      </c>
      <c r="BI156" s="157">
        <f t="shared" si="38"/>
        <v>0</v>
      </c>
      <c r="BJ156" s="13" t="s">
        <v>136</v>
      </c>
      <c r="BK156" s="158">
        <f t="shared" si="39"/>
        <v>0</v>
      </c>
      <c r="BL156" s="13" t="s">
        <v>197</v>
      </c>
      <c r="BM156" s="156" t="s">
        <v>447</v>
      </c>
    </row>
    <row r="157" spans="2:65" s="1" customFormat="1" ht="16.5" customHeight="1">
      <c r="B157" s="28"/>
      <c r="C157" s="146" t="s">
        <v>448</v>
      </c>
      <c r="D157" s="146" t="s">
        <v>130</v>
      </c>
      <c r="E157" s="147" t="s">
        <v>449</v>
      </c>
      <c r="F157" s="148" t="s">
        <v>450</v>
      </c>
      <c r="G157" s="149" t="s">
        <v>154</v>
      </c>
      <c r="H157" s="150">
        <v>1</v>
      </c>
      <c r="I157" s="150"/>
      <c r="J157" s="151">
        <f t="shared" si="30"/>
        <v>0</v>
      </c>
      <c r="K157" s="148" t="s">
        <v>144</v>
      </c>
      <c r="L157" s="28"/>
      <c r="M157" s="152" t="s">
        <v>1</v>
      </c>
      <c r="N157" s="153" t="s">
        <v>45</v>
      </c>
      <c r="P157" s="154">
        <f t="shared" si="31"/>
        <v>0</v>
      </c>
      <c r="Q157" s="154">
        <v>2.0000000000000002E-5</v>
      </c>
      <c r="R157" s="154">
        <f t="shared" si="32"/>
        <v>2.0000000000000002E-5</v>
      </c>
      <c r="S157" s="154">
        <v>0</v>
      </c>
      <c r="T157" s="154">
        <f t="shared" si="33"/>
        <v>0</v>
      </c>
      <c r="U157" s="155" t="s">
        <v>1</v>
      </c>
      <c r="AR157" s="156" t="s">
        <v>197</v>
      </c>
      <c r="AT157" s="156" t="s">
        <v>130</v>
      </c>
      <c r="AU157" s="156" t="s">
        <v>136</v>
      </c>
      <c r="AY157" s="13" t="s">
        <v>127</v>
      </c>
      <c r="BE157" s="157">
        <f t="shared" si="34"/>
        <v>0</v>
      </c>
      <c r="BF157" s="157">
        <f t="shared" si="35"/>
        <v>0</v>
      </c>
      <c r="BG157" s="157">
        <f t="shared" si="36"/>
        <v>0</v>
      </c>
      <c r="BH157" s="157">
        <f t="shared" si="37"/>
        <v>0</v>
      </c>
      <c r="BI157" s="157">
        <f t="shared" si="38"/>
        <v>0</v>
      </c>
      <c r="BJ157" s="13" t="s">
        <v>136</v>
      </c>
      <c r="BK157" s="158">
        <f t="shared" si="39"/>
        <v>0</v>
      </c>
      <c r="BL157" s="13" t="s">
        <v>197</v>
      </c>
      <c r="BM157" s="156" t="s">
        <v>451</v>
      </c>
    </row>
    <row r="158" spans="2:65" s="1" customFormat="1" ht="16.5" customHeight="1">
      <c r="B158" s="28"/>
      <c r="C158" s="159" t="s">
        <v>336</v>
      </c>
      <c r="D158" s="159" t="s">
        <v>151</v>
      </c>
      <c r="E158" s="160" t="s">
        <v>452</v>
      </c>
      <c r="F158" s="161" t="s">
        <v>453</v>
      </c>
      <c r="G158" s="162" t="s">
        <v>154</v>
      </c>
      <c r="H158" s="163">
        <v>2</v>
      </c>
      <c r="I158" s="163"/>
      <c r="J158" s="164">
        <f t="shared" si="30"/>
        <v>0</v>
      </c>
      <c r="K158" s="161" t="s">
        <v>144</v>
      </c>
      <c r="L158" s="165"/>
      <c r="M158" s="166" t="s">
        <v>1</v>
      </c>
      <c r="N158" s="167" t="s">
        <v>45</v>
      </c>
      <c r="P158" s="154">
        <f t="shared" si="31"/>
        <v>0</v>
      </c>
      <c r="Q158" s="154">
        <v>4.4999999999999999E-4</v>
      </c>
      <c r="R158" s="154">
        <f t="shared" si="32"/>
        <v>8.9999999999999998E-4</v>
      </c>
      <c r="S158" s="154">
        <v>0</v>
      </c>
      <c r="T158" s="154">
        <f t="shared" si="33"/>
        <v>0</v>
      </c>
      <c r="U158" s="155" t="s">
        <v>1</v>
      </c>
      <c r="AR158" s="156" t="s">
        <v>224</v>
      </c>
      <c r="AT158" s="156" t="s">
        <v>151</v>
      </c>
      <c r="AU158" s="156" t="s">
        <v>136</v>
      </c>
      <c r="AY158" s="13" t="s">
        <v>127</v>
      </c>
      <c r="BE158" s="157">
        <f t="shared" si="34"/>
        <v>0</v>
      </c>
      <c r="BF158" s="157">
        <f t="shared" si="35"/>
        <v>0</v>
      </c>
      <c r="BG158" s="157">
        <f t="shared" si="36"/>
        <v>0</v>
      </c>
      <c r="BH158" s="157">
        <f t="shared" si="37"/>
        <v>0</v>
      </c>
      <c r="BI158" s="157">
        <f t="shared" si="38"/>
        <v>0</v>
      </c>
      <c r="BJ158" s="13" t="s">
        <v>136</v>
      </c>
      <c r="BK158" s="158">
        <f t="shared" si="39"/>
        <v>0</v>
      </c>
      <c r="BL158" s="13" t="s">
        <v>197</v>
      </c>
      <c r="BM158" s="156" t="s">
        <v>454</v>
      </c>
    </row>
    <row r="159" spans="2:65" s="1" customFormat="1" ht="16.5" customHeight="1">
      <c r="B159" s="28"/>
      <c r="C159" s="146" t="s">
        <v>455</v>
      </c>
      <c r="D159" s="146" t="s">
        <v>130</v>
      </c>
      <c r="E159" s="147" t="s">
        <v>456</v>
      </c>
      <c r="F159" s="148" t="s">
        <v>457</v>
      </c>
      <c r="G159" s="149" t="s">
        <v>154</v>
      </c>
      <c r="H159" s="150">
        <v>3</v>
      </c>
      <c r="I159" s="150"/>
      <c r="J159" s="151">
        <f t="shared" si="30"/>
        <v>0</v>
      </c>
      <c r="K159" s="148" t="s">
        <v>144</v>
      </c>
      <c r="L159" s="28"/>
      <c r="M159" s="152" t="s">
        <v>1</v>
      </c>
      <c r="N159" s="153" t="s">
        <v>45</v>
      </c>
      <c r="P159" s="154">
        <f t="shared" si="31"/>
        <v>0</v>
      </c>
      <c r="Q159" s="154">
        <v>3.0000000000000001E-5</v>
      </c>
      <c r="R159" s="154">
        <f t="shared" si="32"/>
        <v>9.0000000000000006E-5</v>
      </c>
      <c r="S159" s="154">
        <v>0</v>
      </c>
      <c r="T159" s="154">
        <f t="shared" si="33"/>
        <v>0</v>
      </c>
      <c r="U159" s="155" t="s">
        <v>1</v>
      </c>
      <c r="AR159" s="156" t="s">
        <v>197</v>
      </c>
      <c r="AT159" s="156" t="s">
        <v>130</v>
      </c>
      <c r="AU159" s="156" t="s">
        <v>136</v>
      </c>
      <c r="AY159" s="13" t="s">
        <v>127</v>
      </c>
      <c r="BE159" s="157">
        <f t="shared" si="34"/>
        <v>0</v>
      </c>
      <c r="BF159" s="157">
        <f t="shared" si="35"/>
        <v>0</v>
      </c>
      <c r="BG159" s="157">
        <f t="shared" si="36"/>
        <v>0</v>
      </c>
      <c r="BH159" s="157">
        <f t="shared" si="37"/>
        <v>0</v>
      </c>
      <c r="BI159" s="157">
        <f t="shared" si="38"/>
        <v>0</v>
      </c>
      <c r="BJ159" s="13" t="s">
        <v>136</v>
      </c>
      <c r="BK159" s="158">
        <f t="shared" si="39"/>
        <v>0</v>
      </c>
      <c r="BL159" s="13" t="s">
        <v>197</v>
      </c>
      <c r="BM159" s="156" t="s">
        <v>458</v>
      </c>
    </row>
    <row r="160" spans="2:65" s="1" customFormat="1" ht="16.5" customHeight="1">
      <c r="B160" s="28"/>
      <c r="C160" s="159" t="s">
        <v>328</v>
      </c>
      <c r="D160" s="159" t="s">
        <v>151</v>
      </c>
      <c r="E160" s="160" t="s">
        <v>459</v>
      </c>
      <c r="F160" s="161" t="s">
        <v>460</v>
      </c>
      <c r="G160" s="162" t="s">
        <v>154</v>
      </c>
      <c r="H160" s="163">
        <v>3</v>
      </c>
      <c r="I160" s="163"/>
      <c r="J160" s="164">
        <f t="shared" si="30"/>
        <v>0</v>
      </c>
      <c r="K160" s="161" t="s">
        <v>1</v>
      </c>
      <c r="L160" s="165"/>
      <c r="M160" s="166" t="s">
        <v>1</v>
      </c>
      <c r="N160" s="167" t="s">
        <v>45</v>
      </c>
      <c r="P160" s="154">
        <f t="shared" si="31"/>
        <v>0</v>
      </c>
      <c r="Q160" s="154">
        <v>6.4000000000000005E-4</v>
      </c>
      <c r="R160" s="154">
        <f t="shared" si="32"/>
        <v>1.9200000000000003E-3</v>
      </c>
      <c r="S160" s="154">
        <v>0</v>
      </c>
      <c r="T160" s="154">
        <f t="shared" si="33"/>
        <v>0</v>
      </c>
      <c r="U160" s="155" t="s">
        <v>1</v>
      </c>
      <c r="AR160" s="156" t="s">
        <v>224</v>
      </c>
      <c r="AT160" s="156" t="s">
        <v>151</v>
      </c>
      <c r="AU160" s="156" t="s">
        <v>136</v>
      </c>
      <c r="AY160" s="13" t="s">
        <v>127</v>
      </c>
      <c r="BE160" s="157">
        <f t="shared" si="34"/>
        <v>0</v>
      </c>
      <c r="BF160" s="157">
        <f t="shared" si="35"/>
        <v>0</v>
      </c>
      <c r="BG160" s="157">
        <f t="shared" si="36"/>
        <v>0</v>
      </c>
      <c r="BH160" s="157">
        <f t="shared" si="37"/>
        <v>0</v>
      </c>
      <c r="BI160" s="157">
        <f t="shared" si="38"/>
        <v>0</v>
      </c>
      <c r="BJ160" s="13" t="s">
        <v>136</v>
      </c>
      <c r="BK160" s="158">
        <f t="shared" si="39"/>
        <v>0</v>
      </c>
      <c r="BL160" s="13" t="s">
        <v>197</v>
      </c>
      <c r="BM160" s="156" t="s">
        <v>461</v>
      </c>
    </row>
    <row r="161" spans="2:65" s="1" customFormat="1" ht="16.5" customHeight="1">
      <c r="B161" s="28"/>
      <c r="C161" s="146" t="s">
        <v>462</v>
      </c>
      <c r="D161" s="146" t="s">
        <v>130</v>
      </c>
      <c r="E161" s="147" t="s">
        <v>463</v>
      </c>
      <c r="F161" s="148" t="s">
        <v>464</v>
      </c>
      <c r="G161" s="149" t="s">
        <v>154</v>
      </c>
      <c r="H161" s="150">
        <v>7</v>
      </c>
      <c r="I161" s="150"/>
      <c r="J161" s="151">
        <f t="shared" si="30"/>
        <v>0</v>
      </c>
      <c r="K161" s="148" t="s">
        <v>144</v>
      </c>
      <c r="L161" s="28"/>
      <c r="M161" s="152" t="s">
        <v>1</v>
      </c>
      <c r="N161" s="153" t="s">
        <v>45</v>
      </c>
      <c r="P161" s="154">
        <f t="shared" si="31"/>
        <v>0</v>
      </c>
      <c r="Q161" s="154">
        <v>3.0000000000000001E-5</v>
      </c>
      <c r="R161" s="154">
        <f t="shared" si="32"/>
        <v>2.1000000000000001E-4</v>
      </c>
      <c r="S161" s="154">
        <v>0</v>
      </c>
      <c r="T161" s="154">
        <f t="shared" si="33"/>
        <v>0</v>
      </c>
      <c r="U161" s="155" t="s">
        <v>1</v>
      </c>
      <c r="AR161" s="156" t="s">
        <v>197</v>
      </c>
      <c r="AT161" s="156" t="s">
        <v>130</v>
      </c>
      <c r="AU161" s="156" t="s">
        <v>136</v>
      </c>
      <c r="AY161" s="13" t="s">
        <v>127</v>
      </c>
      <c r="BE161" s="157">
        <f t="shared" si="34"/>
        <v>0</v>
      </c>
      <c r="BF161" s="157">
        <f t="shared" si="35"/>
        <v>0</v>
      </c>
      <c r="BG161" s="157">
        <f t="shared" si="36"/>
        <v>0</v>
      </c>
      <c r="BH161" s="157">
        <f t="shared" si="37"/>
        <v>0</v>
      </c>
      <c r="BI161" s="157">
        <f t="shared" si="38"/>
        <v>0</v>
      </c>
      <c r="BJ161" s="13" t="s">
        <v>136</v>
      </c>
      <c r="BK161" s="158">
        <f t="shared" si="39"/>
        <v>0</v>
      </c>
      <c r="BL161" s="13" t="s">
        <v>197</v>
      </c>
      <c r="BM161" s="156" t="s">
        <v>465</v>
      </c>
    </row>
    <row r="162" spans="2:65" s="1" customFormat="1" ht="16.5" customHeight="1">
      <c r="B162" s="28"/>
      <c r="C162" s="159" t="s">
        <v>252</v>
      </c>
      <c r="D162" s="159" t="s">
        <v>151</v>
      </c>
      <c r="E162" s="160" t="s">
        <v>466</v>
      </c>
      <c r="F162" s="161" t="s">
        <v>467</v>
      </c>
      <c r="G162" s="162" t="s">
        <v>154</v>
      </c>
      <c r="H162" s="163">
        <v>7</v>
      </c>
      <c r="I162" s="163"/>
      <c r="J162" s="164">
        <f t="shared" si="30"/>
        <v>0</v>
      </c>
      <c r="K162" s="161" t="s">
        <v>1</v>
      </c>
      <c r="L162" s="165"/>
      <c r="M162" s="166" t="s">
        <v>1</v>
      </c>
      <c r="N162" s="167" t="s">
        <v>45</v>
      </c>
      <c r="P162" s="154">
        <f t="shared" si="31"/>
        <v>0</v>
      </c>
      <c r="Q162" s="154">
        <v>1.01E-3</v>
      </c>
      <c r="R162" s="154">
        <f t="shared" si="32"/>
        <v>7.0699999999999999E-3</v>
      </c>
      <c r="S162" s="154">
        <v>0</v>
      </c>
      <c r="T162" s="154">
        <f t="shared" si="33"/>
        <v>0</v>
      </c>
      <c r="U162" s="155" t="s">
        <v>1</v>
      </c>
      <c r="AR162" s="156" t="s">
        <v>224</v>
      </c>
      <c r="AT162" s="156" t="s">
        <v>151</v>
      </c>
      <c r="AU162" s="156" t="s">
        <v>136</v>
      </c>
      <c r="AY162" s="13" t="s">
        <v>127</v>
      </c>
      <c r="BE162" s="157">
        <f t="shared" si="34"/>
        <v>0</v>
      </c>
      <c r="BF162" s="157">
        <f t="shared" si="35"/>
        <v>0</v>
      </c>
      <c r="BG162" s="157">
        <f t="shared" si="36"/>
        <v>0</v>
      </c>
      <c r="BH162" s="157">
        <f t="shared" si="37"/>
        <v>0</v>
      </c>
      <c r="BI162" s="157">
        <f t="shared" si="38"/>
        <v>0</v>
      </c>
      <c r="BJ162" s="13" t="s">
        <v>136</v>
      </c>
      <c r="BK162" s="158">
        <f t="shared" si="39"/>
        <v>0</v>
      </c>
      <c r="BL162" s="13" t="s">
        <v>197</v>
      </c>
      <c r="BM162" s="156" t="s">
        <v>468</v>
      </c>
    </row>
    <row r="163" spans="2:65" s="1" customFormat="1" ht="16.5" customHeight="1">
      <c r="B163" s="28"/>
      <c r="C163" s="146" t="s">
        <v>469</v>
      </c>
      <c r="D163" s="146" t="s">
        <v>130</v>
      </c>
      <c r="E163" s="147" t="s">
        <v>470</v>
      </c>
      <c r="F163" s="148" t="s">
        <v>471</v>
      </c>
      <c r="G163" s="149" t="s">
        <v>154</v>
      </c>
      <c r="H163" s="150">
        <v>1</v>
      </c>
      <c r="I163" s="150"/>
      <c r="J163" s="151">
        <f t="shared" si="30"/>
        <v>0</v>
      </c>
      <c r="K163" s="148" t="s">
        <v>144</v>
      </c>
      <c r="L163" s="28"/>
      <c r="M163" s="152" t="s">
        <v>1</v>
      </c>
      <c r="N163" s="153" t="s">
        <v>45</v>
      </c>
      <c r="P163" s="154">
        <f t="shared" si="31"/>
        <v>0</v>
      </c>
      <c r="Q163" s="154">
        <v>4.0000000000000003E-5</v>
      </c>
      <c r="R163" s="154">
        <f t="shared" si="32"/>
        <v>4.0000000000000003E-5</v>
      </c>
      <c r="S163" s="154">
        <v>0</v>
      </c>
      <c r="T163" s="154">
        <f t="shared" si="33"/>
        <v>0</v>
      </c>
      <c r="U163" s="155" t="s">
        <v>1</v>
      </c>
      <c r="AR163" s="156" t="s">
        <v>197</v>
      </c>
      <c r="AT163" s="156" t="s">
        <v>130</v>
      </c>
      <c r="AU163" s="156" t="s">
        <v>136</v>
      </c>
      <c r="AY163" s="13" t="s">
        <v>127</v>
      </c>
      <c r="BE163" s="157">
        <f t="shared" si="34"/>
        <v>0</v>
      </c>
      <c r="BF163" s="157">
        <f t="shared" si="35"/>
        <v>0</v>
      </c>
      <c r="BG163" s="157">
        <f t="shared" si="36"/>
        <v>0</v>
      </c>
      <c r="BH163" s="157">
        <f t="shared" si="37"/>
        <v>0</v>
      </c>
      <c r="BI163" s="157">
        <f t="shared" si="38"/>
        <v>0</v>
      </c>
      <c r="BJ163" s="13" t="s">
        <v>136</v>
      </c>
      <c r="BK163" s="158">
        <f t="shared" si="39"/>
        <v>0</v>
      </c>
      <c r="BL163" s="13" t="s">
        <v>197</v>
      </c>
      <c r="BM163" s="156" t="s">
        <v>472</v>
      </c>
    </row>
    <row r="164" spans="2:65" s="1" customFormat="1" ht="16.5" customHeight="1">
      <c r="B164" s="28"/>
      <c r="C164" s="159" t="s">
        <v>473</v>
      </c>
      <c r="D164" s="159" t="s">
        <v>151</v>
      </c>
      <c r="E164" s="160" t="s">
        <v>474</v>
      </c>
      <c r="F164" s="161" t="s">
        <v>475</v>
      </c>
      <c r="G164" s="162" t="s">
        <v>154</v>
      </c>
      <c r="H164" s="163">
        <v>1</v>
      </c>
      <c r="I164" s="163"/>
      <c r="J164" s="164">
        <f t="shared" si="30"/>
        <v>0</v>
      </c>
      <c r="K164" s="161" t="s">
        <v>1</v>
      </c>
      <c r="L164" s="165"/>
      <c r="M164" s="166" t="s">
        <v>1</v>
      </c>
      <c r="N164" s="167" t="s">
        <v>45</v>
      </c>
      <c r="P164" s="154">
        <f t="shared" si="31"/>
        <v>0</v>
      </c>
      <c r="Q164" s="154">
        <v>3.65E-3</v>
      </c>
      <c r="R164" s="154">
        <f t="shared" si="32"/>
        <v>3.65E-3</v>
      </c>
      <c r="S164" s="154">
        <v>0</v>
      </c>
      <c r="T164" s="154">
        <f t="shared" si="33"/>
        <v>0</v>
      </c>
      <c r="U164" s="155" t="s">
        <v>1</v>
      </c>
      <c r="AR164" s="156" t="s">
        <v>224</v>
      </c>
      <c r="AT164" s="156" t="s">
        <v>151</v>
      </c>
      <c r="AU164" s="156" t="s">
        <v>136</v>
      </c>
      <c r="AY164" s="13" t="s">
        <v>127</v>
      </c>
      <c r="BE164" s="157">
        <f t="shared" si="34"/>
        <v>0</v>
      </c>
      <c r="BF164" s="157">
        <f t="shared" si="35"/>
        <v>0</v>
      </c>
      <c r="BG164" s="157">
        <f t="shared" si="36"/>
        <v>0</v>
      </c>
      <c r="BH164" s="157">
        <f t="shared" si="37"/>
        <v>0</v>
      </c>
      <c r="BI164" s="157">
        <f t="shared" si="38"/>
        <v>0</v>
      </c>
      <c r="BJ164" s="13" t="s">
        <v>136</v>
      </c>
      <c r="BK164" s="158">
        <f t="shared" si="39"/>
        <v>0</v>
      </c>
      <c r="BL164" s="13" t="s">
        <v>197</v>
      </c>
      <c r="BM164" s="156" t="s">
        <v>476</v>
      </c>
    </row>
    <row r="165" spans="2:65" s="1" customFormat="1" ht="24" customHeight="1">
      <c r="B165" s="28"/>
      <c r="C165" s="146" t="s">
        <v>228</v>
      </c>
      <c r="D165" s="146" t="s">
        <v>130</v>
      </c>
      <c r="E165" s="147" t="s">
        <v>477</v>
      </c>
      <c r="F165" s="148" t="s">
        <v>478</v>
      </c>
      <c r="G165" s="149" t="s">
        <v>154</v>
      </c>
      <c r="H165" s="150">
        <v>2</v>
      </c>
      <c r="I165" s="150"/>
      <c r="J165" s="151">
        <f t="shared" si="30"/>
        <v>0</v>
      </c>
      <c r="K165" s="148" t="s">
        <v>144</v>
      </c>
      <c r="L165" s="28"/>
      <c r="M165" s="152" t="s">
        <v>1</v>
      </c>
      <c r="N165" s="153" t="s">
        <v>45</v>
      </c>
      <c r="P165" s="154">
        <f t="shared" si="31"/>
        <v>0</v>
      </c>
      <c r="Q165" s="154">
        <v>1.0000000000000001E-5</v>
      </c>
      <c r="R165" s="154">
        <f t="shared" si="32"/>
        <v>2.0000000000000002E-5</v>
      </c>
      <c r="S165" s="154">
        <v>0</v>
      </c>
      <c r="T165" s="154">
        <f t="shared" si="33"/>
        <v>0</v>
      </c>
      <c r="U165" s="155" t="s">
        <v>1</v>
      </c>
      <c r="AR165" s="156" t="s">
        <v>197</v>
      </c>
      <c r="AT165" s="156" t="s">
        <v>130</v>
      </c>
      <c r="AU165" s="156" t="s">
        <v>136</v>
      </c>
      <c r="AY165" s="13" t="s">
        <v>127</v>
      </c>
      <c r="BE165" s="157">
        <f t="shared" si="34"/>
        <v>0</v>
      </c>
      <c r="BF165" s="157">
        <f t="shared" si="35"/>
        <v>0</v>
      </c>
      <c r="BG165" s="157">
        <f t="shared" si="36"/>
        <v>0</v>
      </c>
      <c r="BH165" s="157">
        <f t="shared" si="37"/>
        <v>0</v>
      </c>
      <c r="BI165" s="157">
        <f t="shared" si="38"/>
        <v>0</v>
      </c>
      <c r="BJ165" s="13" t="s">
        <v>136</v>
      </c>
      <c r="BK165" s="158">
        <f t="shared" si="39"/>
        <v>0</v>
      </c>
      <c r="BL165" s="13" t="s">
        <v>197</v>
      </c>
      <c r="BM165" s="156" t="s">
        <v>479</v>
      </c>
    </row>
    <row r="166" spans="2:65" s="1" customFormat="1" ht="24" customHeight="1">
      <c r="B166" s="28"/>
      <c r="C166" s="159" t="s">
        <v>232</v>
      </c>
      <c r="D166" s="159" t="s">
        <v>151</v>
      </c>
      <c r="E166" s="160" t="s">
        <v>480</v>
      </c>
      <c r="F166" s="161" t="s">
        <v>481</v>
      </c>
      <c r="G166" s="162" t="s">
        <v>154</v>
      </c>
      <c r="H166" s="163">
        <v>2</v>
      </c>
      <c r="I166" s="163"/>
      <c r="J166" s="164">
        <f t="shared" si="30"/>
        <v>0</v>
      </c>
      <c r="K166" s="161" t="s">
        <v>1</v>
      </c>
      <c r="L166" s="165"/>
      <c r="M166" s="166" t="s">
        <v>1</v>
      </c>
      <c r="N166" s="167" t="s">
        <v>45</v>
      </c>
      <c r="P166" s="154">
        <f t="shared" si="31"/>
        <v>0</v>
      </c>
      <c r="Q166" s="154">
        <v>2.1000000000000001E-4</v>
      </c>
      <c r="R166" s="154">
        <f t="shared" si="32"/>
        <v>4.2000000000000002E-4</v>
      </c>
      <c r="S166" s="154">
        <v>0</v>
      </c>
      <c r="T166" s="154">
        <f t="shared" si="33"/>
        <v>0</v>
      </c>
      <c r="U166" s="155" t="s">
        <v>1</v>
      </c>
      <c r="AR166" s="156" t="s">
        <v>224</v>
      </c>
      <c r="AT166" s="156" t="s">
        <v>151</v>
      </c>
      <c r="AU166" s="156" t="s">
        <v>136</v>
      </c>
      <c r="AY166" s="13" t="s">
        <v>127</v>
      </c>
      <c r="BE166" s="157">
        <f t="shared" si="34"/>
        <v>0</v>
      </c>
      <c r="BF166" s="157">
        <f t="shared" si="35"/>
        <v>0</v>
      </c>
      <c r="BG166" s="157">
        <f t="shared" si="36"/>
        <v>0</v>
      </c>
      <c r="BH166" s="157">
        <f t="shared" si="37"/>
        <v>0</v>
      </c>
      <c r="BI166" s="157">
        <f t="shared" si="38"/>
        <v>0</v>
      </c>
      <c r="BJ166" s="13" t="s">
        <v>136</v>
      </c>
      <c r="BK166" s="158">
        <f t="shared" si="39"/>
        <v>0</v>
      </c>
      <c r="BL166" s="13" t="s">
        <v>197</v>
      </c>
      <c r="BM166" s="156" t="s">
        <v>482</v>
      </c>
    </row>
    <row r="167" spans="2:65" s="1" customFormat="1" ht="16.5" customHeight="1">
      <c r="B167" s="28"/>
      <c r="C167" s="146" t="s">
        <v>310</v>
      </c>
      <c r="D167" s="146" t="s">
        <v>130</v>
      </c>
      <c r="E167" s="147" t="s">
        <v>483</v>
      </c>
      <c r="F167" s="148" t="s">
        <v>484</v>
      </c>
      <c r="G167" s="149" t="s">
        <v>154</v>
      </c>
      <c r="H167" s="150">
        <v>1</v>
      </c>
      <c r="I167" s="150"/>
      <c r="J167" s="151">
        <f t="shared" si="30"/>
        <v>0</v>
      </c>
      <c r="K167" s="148" t="s">
        <v>1</v>
      </c>
      <c r="L167" s="28"/>
      <c r="M167" s="152" t="s">
        <v>1</v>
      </c>
      <c r="N167" s="153" t="s">
        <v>45</v>
      </c>
      <c r="P167" s="154">
        <f t="shared" si="31"/>
        <v>0</v>
      </c>
      <c r="Q167" s="154">
        <v>5.0000000000000002E-5</v>
      </c>
      <c r="R167" s="154">
        <f t="shared" si="32"/>
        <v>5.0000000000000002E-5</v>
      </c>
      <c r="S167" s="154">
        <v>0</v>
      </c>
      <c r="T167" s="154">
        <f t="shared" si="33"/>
        <v>0</v>
      </c>
      <c r="U167" s="155" t="s">
        <v>1</v>
      </c>
      <c r="AR167" s="156" t="s">
        <v>197</v>
      </c>
      <c r="AT167" s="156" t="s">
        <v>130</v>
      </c>
      <c r="AU167" s="156" t="s">
        <v>136</v>
      </c>
      <c r="AY167" s="13" t="s">
        <v>127</v>
      </c>
      <c r="BE167" s="157">
        <f t="shared" si="34"/>
        <v>0</v>
      </c>
      <c r="BF167" s="157">
        <f t="shared" si="35"/>
        <v>0</v>
      </c>
      <c r="BG167" s="157">
        <f t="shared" si="36"/>
        <v>0</v>
      </c>
      <c r="BH167" s="157">
        <f t="shared" si="37"/>
        <v>0</v>
      </c>
      <c r="BI167" s="157">
        <f t="shared" si="38"/>
        <v>0</v>
      </c>
      <c r="BJ167" s="13" t="s">
        <v>136</v>
      </c>
      <c r="BK167" s="158">
        <f t="shared" si="39"/>
        <v>0</v>
      </c>
      <c r="BL167" s="13" t="s">
        <v>197</v>
      </c>
      <c r="BM167" s="156" t="s">
        <v>485</v>
      </c>
    </row>
    <row r="168" spans="2:65" s="1" customFormat="1" ht="16.5" customHeight="1">
      <c r="B168" s="28"/>
      <c r="C168" s="159" t="s">
        <v>486</v>
      </c>
      <c r="D168" s="159" t="s">
        <v>151</v>
      </c>
      <c r="E168" s="160" t="s">
        <v>487</v>
      </c>
      <c r="F168" s="161" t="s">
        <v>488</v>
      </c>
      <c r="G168" s="162" t="s">
        <v>154</v>
      </c>
      <c r="H168" s="163">
        <v>1</v>
      </c>
      <c r="I168" s="163"/>
      <c r="J168" s="164">
        <f t="shared" si="30"/>
        <v>0</v>
      </c>
      <c r="K168" s="161" t="s">
        <v>1</v>
      </c>
      <c r="L168" s="165"/>
      <c r="M168" s="166" t="s">
        <v>1</v>
      </c>
      <c r="N168" s="167" t="s">
        <v>45</v>
      </c>
      <c r="P168" s="154">
        <f t="shared" si="31"/>
        <v>0</v>
      </c>
      <c r="Q168" s="154">
        <v>1.7000000000000001E-4</v>
      </c>
      <c r="R168" s="154">
        <f t="shared" si="32"/>
        <v>1.7000000000000001E-4</v>
      </c>
      <c r="S168" s="154">
        <v>0</v>
      </c>
      <c r="T168" s="154">
        <f t="shared" si="33"/>
        <v>0</v>
      </c>
      <c r="U168" s="155" t="s">
        <v>1</v>
      </c>
      <c r="AR168" s="156" t="s">
        <v>224</v>
      </c>
      <c r="AT168" s="156" t="s">
        <v>151</v>
      </c>
      <c r="AU168" s="156" t="s">
        <v>136</v>
      </c>
      <c r="AY168" s="13" t="s">
        <v>127</v>
      </c>
      <c r="BE168" s="157">
        <f t="shared" si="34"/>
        <v>0</v>
      </c>
      <c r="BF168" s="157">
        <f t="shared" si="35"/>
        <v>0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3" t="s">
        <v>136</v>
      </c>
      <c r="BK168" s="158">
        <f t="shared" si="39"/>
        <v>0</v>
      </c>
      <c r="BL168" s="13" t="s">
        <v>197</v>
      </c>
      <c r="BM168" s="156" t="s">
        <v>489</v>
      </c>
    </row>
    <row r="169" spans="2:65" s="1" customFormat="1" ht="16.5" customHeight="1">
      <c r="B169" s="28"/>
      <c r="C169" s="159" t="s">
        <v>313</v>
      </c>
      <c r="D169" s="159" t="s">
        <v>151</v>
      </c>
      <c r="E169" s="160" t="s">
        <v>490</v>
      </c>
      <c r="F169" s="161" t="s">
        <v>491</v>
      </c>
      <c r="G169" s="162" t="s">
        <v>154</v>
      </c>
      <c r="H169" s="163">
        <v>1</v>
      </c>
      <c r="I169" s="163"/>
      <c r="J169" s="164">
        <f t="shared" si="30"/>
        <v>0</v>
      </c>
      <c r="K169" s="161" t="s">
        <v>1</v>
      </c>
      <c r="L169" s="165"/>
      <c r="M169" s="166" t="s">
        <v>1</v>
      </c>
      <c r="N169" s="167" t="s">
        <v>45</v>
      </c>
      <c r="P169" s="154">
        <f t="shared" si="31"/>
        <v>0</v>
      </c>
      <c r="Q169" s="154">
        <v>1.9E-3</v>
      </c>
      <c r="R169" s="154">
        <f t="shared" si="32"/>
        <v>1.9E-3</v>
      </c>
      <c r="S169" s="154">
        <v>0</v>
      </c>
      <c r="T169" s="154">
        <f t="shared" si="33"/>
        <v>0</v>
      </c>
      <c r="U169" s="155" t="s">
        <v>1</v>
      </c>
      <c r="AR169" s="156" t="s">
        <v>224</v>
      </c>
      <c r="AT169" s="156" t="s">
        <v>151</v>
      </c>
      <c r="AU169" s="156" t="s">
        <v>136</v>
      </c>
      <c r="AY169" s="13" t="s">
        <v>127</v>
      </c>
      <c r="BE169" s="157">
        <f t="shared" si="34"/>
        <v>0</v>
      </c>
      <c r="BF169" s="157">
        <f t="shared" si="35"/>
        <v>0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3" t="s">
        <v>136</v>
      </c>
      <c r="BK169" s="158">
        <f t="shared" si="39"/>
        <v>0</v>
      </c>
      <c r="BL169" s="13" t="s">
        <v>197</v>
      </c>
      <c r="BM169" s="156" t="s">
        <v>492</v>
      </c>
    </row>
    <row r="170" spans="2:65" s="1" customFormat="1" ht="16.5" customHeight="1">
      <c r="B170" s="28"/>
      <c r="C170" s="146" t="s">
        <v>282</v>
      </c>
      <c r="D170" s="146" t="s">
        <v>130</v>
      </c>
      <c r="E170" s="147" t="s">
        <v>493</v>
      </c>
      <c r="F170" s="148" t="s">
        <v>494</v>
      </c>
      <c r="G170" s="149" t="s">
        <v>154</v>
      </c>
      <c r="H170" s="150">
        <v>1</v>
      </c>
      <c r="I170" s="150"/>
      <c r="J170" s="151">
        <f t="shared" si="30"/>
        <v>0</v>
      </c>
      <c r="K170" s="148" t="s">
        <v>144</v>
      </c>
      <c r="L170" s="28"/>
      <c r="M170" s="152" t="s">
        <v>1</v>
      </c>
      <c r="N170" s="153" t="s">
        <v>45</v>
      </c>
      <c r="P170" s="154">
        <f t="shared" si="31"/>
        <v>0</v>
      </c>
      <c r="Q170" s="154">
        <v>5.0000000000000002E-5</v>
      </c>
      <c r="R170" s="154">
        <f t="shared" si="32"/>
        <v>5.0000000000000002E-5</v>
      </c>
      <c r="S170" s="154">
        <v>0</v>
      </c>
      <c r="T170" s="154">
        <f t="shared" si="33"/>
        <v>0</v>
      </c>
      <c r="U170" s="155" t="s">
        <v>1</v>
      </c>
      <c r="AR170" s="156" t="s">
        <v>197</v>
      </c>
      <c r="AT170" s="156" t="s">
        <v>130</v>
      </c>
      <c r="AU170" s="156" t="s">
        <v>136</v>
      </c>
      <c r="AY170" s="13" t="s">
        <v>127</v>
      </c>
      <c r="BE170" s="157">
        <f t="shared" si="34"/>
        <v>0</v>
      </c>
      <c r="BF170" s="157">
        <f t="shared" si="35"/>
        <v>0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3" t="s">
        <v>136</v>
      </c>
      <c r="BK170" s="158">
        <f t="shared" si="39"/>
        <v>0</v>
      </c>
      <c r="BL170" s="13" t="s">
        <v>197</v>
      </c>
      <c r="BM170" s="156" t="s">
        <v>495</v>
      </c>
    </row>
    <row r="171" spans="2:65" s="1" customFormat="1" ht="16.5" customHeight="1">
      <c r="B171" s="28"/>
      <c r="C171" s="159" t="s">
        <v>331</v>
      </c>
      <c r="D171" s="159" t="s">
        <v>151</v>
      </c>
      <c r="E171" s="160" t="s">
        <v>496</v>
      </c>
      <c r="F171" s="161" t="s">
        <v>497</v>
      </c>
      <c r="G171" s="162" t="s">
        <v>154</v>
      </c>
      <c r="H171" s="163">
        <v>1</v>
      </c>
      <c r="I171" s="163"/>
      <c r="J171" s="164">
        <f t="shared" si="30"/>
        <v>0</v>
      </c>
      <c r="K171" s="161" t="s">
        <v>1</v>
      </c>
      <c r="L171" s="165"/>
      <c r="M171" s="166" t="s">
        <v>1</v>
      </c>
      <c r="N171" s="167" t="s">
        <v>45</v>
      </c>
      <c r="P171" s="154">
        <f t="shared" si="31"/>
        <v>0</v>
      </c>
      <c r="Q171" s="154">
        <v>8.3000000000000001E-4</v>
      </c>
      <c r="R171" s="154">
        <f t="shared" si="32"/>
        <v>8.3000000000000001E-4</v>
      </c>
      <c r="S171" s="154">
        <v>0</v>
      </c>
      <c r="T171" s="154">
        <f t="shared" si="33"/>
        <v>0</v>
      </c>
      <c r="U171" s="155" t="s">
        <v>1</v>
      </c>
      <c r="AR171" s="156" t="s">
        <v>224</v>
      </c>
      <c r="AT171" s="156" t="s">
        <v>151</v>
      </c>
      <c r="AU171" s="156" t="s">
        <v>136</v>
      </c>
      <c r="AY171" s="13" t="s">
        <v>127</v>
      </c>
      <c r="BE171" s="157">
        <f t="shared" si="34"/>
        <v>0</v>
      </c>
      <c r="BF171" s="157">
        <f t="shared" si="35"/>
        <v>0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3" t="s">
        <v>136</v>
      </c>
      <c r="BK171" s="158">
        <f t="shared" si="39"/>
        <v>0</v>
      </c>
      <c r="BL171" s="13" t="s">
        <v>197</v>
      </c>
      <c r="BM171" s="156" t="s">
        <v>498</v>
      </c>
    </row>
    <row r="172" spans="2:65" s="1" customFormat="1" ht="16.5" customHeight="1">
      <c r="B172" s="28"/>
      <c r="C172" s="146" t="s">
        <v>279</v>
      </c>
      <c r="D172" s="146" t="s">
        <v>130</v>
      </c>
      <c r="E172" s="147" t="s">
        <v>499</v>
      </c>
      <c r="F172" s="148" t="s">
        <v>500</v>
      </c>
      <c r="G172" s="149" t="s">
        <v>154</v>
      </c>
      <c r="H172" s="150">
        <v>1</v>
      </c>
      <c r="I172" s="150"/>
      <c r="J172" s="151">
        <f t="shared" si="30"/>
        <v>0</v>
      </c>
      <c r="K172" s="148" t="s">
        <v>144</v>
      </c>
      <c r="L172" s="28"/>
      <c r="M172" s="152" t="s">
        <v>1</v>
      </c>
      <c r="N172" s="153" t="s">
        <v>45</v>
      </c>
      <c r="P172" s="154">
        <f t="shared" si="31"/>
        <v>0</v>
      </c>
      <c r="Q172" s="154">
        <v>6.0000000000000002E-5</v>
      </c>
      <c r="R172" s="154">
        <f t="shared" si="32"/>
        <v>6.0000000000000002E-5</v>
      </c>
      <c r="S172" s="154">
        <v>0</v>
      </c>
      <c r="T172" s="154">
        <f t="shared" si="33"/>
        <v>0</v>
      </c>
      <c r="U172" s="155" t="s">
        <v>1</v>
      </c>
      <c r="AR172" s="156" t="s">
        <v>197</v>
      </c>
      <c r="AT172" s="156" t="s">
        <v>130</v>
      </c>
      <c r="AU172" s="156" t="s">
        <v>136</v>
      </c>
      <c r="AY172" s="13" t="s">
        <v>127</v>
      </c>
      <c r="BE172" s="157">
        <f t="shared" si="34"/>
        <v>0</v>
      </c>
      <c r="BF172" s="157">
        <f t="shared" si="35"/>
        <v>0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3" t="s">
        <v>136</v>
      </c>
      <c r="BK172" s="158">
        <f t="shared" si="39"/>
        <v>0</v>
      </c>
      <c r="BL172" s="13" t="s">
        <v>197</v>
      </c>
      <c r="BM172" s="156" t="s">
        <v>501</v>
      </c>
    </row>
    <row r="173" spans="2:65" s="1" customFormat="1" ht="16.5" customHeight="1">
      <c r="B173" s="28"/>
      <c r="C173" s="159" t="s">
        <v>322</v>
      </c>
      <c r="D173" s="159" t="s">
        <v>151</v>
      </c>
      <c r="E173" s="160" t="s">
        <v>502</v>
      </c>
      <c r="F173" s="161" t="s">
        <v>503</v>
      </c>
      <c r="G173" s="162" t="s">
        <v>154</v>
      </c>
      <c r="H173" s="163">
        <v>1</v>
      </c>
      <c r="I173" s="163"/>
      <c r="J173" s="164">
        <f t="shared" si="30"/>
        <v>0</v>
      </c>
      <c r="K173" s="161" t="s">
        <v>1</v>
      </c>
      <c r="L173" s="165"/>
      <c r="M173" s="166" t="s">
        <v>1</v>
      </c>
      <c r="N173" s="167" t="s">
        <v>45</v>
      </c>
      <c r="P173" s="154">
        <f t="shared" si="31"/>
        <v>0</v>
      </c>
      <c r="Q173" s="154">
        <v>1E-3</v>
      </c>
      <c r="R173" s="154">
        <f t="shared" si="32"/>
        <v>1E-3</v>
      </c>
      <c r="S173" s="154">
        <v>0</v>
      </c>
      <c r="T173" s="154">
        <f t="shared" si="33"/>
        <v>0</v>
      </c>
      <c r="U173" s="155" t="s">
        <v>1</v>
      </c>
      <c r="AR173" s="156" t="s">
        <v>224</v>
      </c>
      <c r="AT173" s="156" t="s">
        <v>151</v>
      </c>
      <c r="AU173" s="156" t="s">
        <v>136</v>
      </c>
      <c r="AY173" s="13" t="s">
        <v>127</v>
      </c>
      <c r="BE173" s="157">
        <f t="shared" si="34"/>
        <v>0</v>
      </c>
      <c r="BF173" s="157">
        <f t="shared" si="35"/>
        <v>0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3" t="s">
        <v>136</v>
      </c>
      <c r="BK173" s="158">
        <f t="shared" si="39"/>
        <v>0</v>
      </c>
      <c r="BL173" s="13" t="s">
        <v>197</v>
      </c>
      <c r="BM173" s="156" t="s">
        <v>504</v>
      </c>
    </row>
    <row r="174" spans="2:65" s="1" customFormat="1" ht="16.5" customHeight="1">
      <c r="B174" s="28"/>
      <c r="C174" s="146" t="s">
        <v>276</v>
      </c>
      <c r="D174" s="146" t="s">
        <v>130</v>
      </c>
      <c r="E174" s="147" t="s">
        <v>505</v>
      </c>
      <c r="F174" s="148" t="s">
        <v>506</v>
      </c>
      <c r="G174" s="149" t="s">
        <v>154</v>
      </c>
      <c r="H174" s="150">
        <v>4</v>
      </c>
      <c r="I174" s="150"/>
      <c r="J174" s="151">
        <f t="shared" si="30"/>
        <v>0</v>
      </c>
      <c r="K174" s="148" t="s">
        <v>144</v>
      </c>
      <c r="L174" s="28"/>
      <c r="M174" s="152" t="s">
        <v>1</v>
      </c>
      <c r="N174" s="153" t="s">
        <v>45</v>
      </c>
      <c r="P174" s="154">
        <f t="shared" si="31"/>
        <v>0</v>
      </c>
      <c r="Q174" s="154">
        <v>6.0000000000000002E-5</v>
      </c>
      <c r="R174" s="154">
        <f t="shared" si="32"/>
        <v>2.4000000000000001E-4</v>
      </c>
      <c r="S174" s="154">
        <v>0</v>
      </c>
      <c r="T174" s="154">
        <f t="shared" si="33"/>
        <v>0</v>
      </c>
      <c r="U174" s="155" t="s">
        <v>1</v>
      </c>
      <c r="AR174" s="156" t="s">
        <v>197</v>
      </c>
      <c r="AT174" s="156" t="s">
        <v>130</v>
      </c>
      <c r="AU174" s="156" t="s">
        <v>136</v>
      </c>
      <c r="AY174" s="13" t="s">
        <v>127</v>
      </c>
      <c r="BE174" s="157">
        <f t="shared" si="34"/>
        <v>0</v>
      </c>
      <c r="BF174" s="157">
        <f t="shared" si="35"/>
        <v>0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3" t="s">
        <v>136</v>
      </c>
      <c r="BK174" s="158">
        <f t="shared" si="39"/>
        <v>0</v>
      </c>
      <c r="BL174" s="13" t="s">
        <v>197</v>
      </c>
      <c r="BM174" s="156" t="s">
        <v>507</v>
      </c>
    </row>
    <row r="175" spans="2:65" s="1" customFormat="1" ht="16.5" customHeight="1">
      <c r="B175" s="28"/>
      <c r="C175" s="159" t="s">
        <v>314</v>
      </c>
      <c r="D175" s="159" t="s">
        <v>151</v>
      </c>
      <c r="E175" s="160" t="s">
        <v>508</v>
      </c>
      <c r="F175" s="161" t="s">
        <v>509</v>
      </c>
      <c r="G175" s="162" t="s">
        <v>154</v>
      </c>
      <c r="H175" s="163">
        <v>4</v>
      </c>
      <c r="I175" s="163"/>
      <c r="J175" s="164">
        <f t="shared" si="30"/>
        <v>0</v>
      </c>
      <c r="K175" s="161" t="s">
        <v>1</v>
      </c>
      <c r="L175" s="165"/>
      <c r="M175" s="166" t="s">
        <v>1</v>
      </c>
      <c r="N175" s="167" t="s">
        <v>45</v>
      </c>
      <c r="P175" s="154">
        <f t="shared" si="31"/>
        <v>0</v>
      </c>
      <c r="Q175" s="154">
        <v>3.5000000000000001E-3</v>
      </c>
      <c r="R175" s="154">
        <f t="shared" si="32"/>
        <v>1.4E-2</v>
      </c>
      <c r="S175" s="154">
        <v>0</v>
      </c>
      <c r="T175" s="154">
        <f t="shared" si="33"/>
        <v>0</v>
      </c>
      <c r="U175" s="155" t="s">
        <v>1</v>
      </c>
      <c r="AR175" s="156" t="s">
        <v>224</v>
      </c>
      <c r="AT175" s="156" t="s">
        <v>151</v>
      </c>
      <c r="AU175" s="156" t="s">
        <v>136</v>
      </c>
      <c r="AY175" s="13" t="s">
        <v>127</v>
      </c>
      <c r="BE175" s="157">
        <f t="shared" si="34"/>
        <v>0</v>
      </c>
      <c r="BF175" s="157">
        <f t="shared" si="35"/>
        <v>0</v>
      </c>
      <c r="BG175" s="157">
        <f t="shared" si="36"/>
        <v>0</v>
      </c>
      <c r="BH175" s="157">
        <f t="shared" si="37"/>
        <v>0</v>
      </c>
      <c r="BI175" s="157">
        <f t="shared" si="38"/>
        <v>0</v>
      </c>
      <c r="BJ175" s="13" t="s">
        <v>136</v>
      </c>
      <c r="BK175" s="158">
        <f t="shared" si="39"/>
        <v>0</v>
      </c>
      <c r="BL175" s="13" t="s">
        <v>197</v>
      </c>
      <c r="BM175" s="156" t="s">
        <v>510</v>
      </c>
    </row>
    <row r="176" spans="2:65" s="1" customFormat="1" ht="16.5" customHeight="1">
      <c r="B176" s="28"/>
      <c r="C176" s="146" t="s">
        <v>273</v>
      </c>
      <c r="D176" s="146" t="s">
        <v>130</v>
      </c>
      <c r="E176" s="147" t="s">
        <v>511</v>
      </c>
      <c r="F176" s="148" t="s">
        <v>512</v>
      </c>
      <c r="G176" s="149" t="s">
        <v>154</v>
      </c>
      <c r="H176" s="150">
        <v>1</v>
      </c>
      <c r="I176" s="150"/>
      <c r="J176" s="151">
        <f t="shared" si="30"/>
        <v>0</v>
      </c>
      <c r="K176" s="148" t="s">
        <v>1</v>
      </c>
      <c r="L176" s="28"/>
      <c r="M176" s="152" t="s">
        <v>1</v>
      </c>
      <c r="N176" s="153" t="s">
        <v>45</v>
      </c>
      <c r="P176" s="154">
        <f t="shared" si="31"/>
        <v>0</v>
      </c>
      <c r="Q176" s="154">
        <v>1.0000000000000001E-5</v>
      </c>
      <c r="R176" s="154">
        <f t="shared" si="32"/>
        <v>1.0000000000000001E-5</v>
      </c>
      <c r="S176" s="154">
        <v>0</v>
      </c>
      <c r="T176" s="154">
        <f t="shared" si="33"/>
        <v>0</v>
      </c>
      <c r="U176" s="155" t="s">
        <v>1</v>
      </c>
      <c r="AR176" s="156" t="s">
        <v>197</v>
      </c>
      <c r="AT176" s="156" t="s">
        <v>130</v>
      </c>
      <c r="AU176" s="156" t="s">
        <v>136</v>
      </c>
      <c r="AY176" s="13" t="s">
        <v>127</v>
      </c>
      <c r="BE176" s="157">
        <f t="shared" si="34"/>
        <v>0</v>
      </c>
      <c r="BF176" s="157">
        <f t="shared" si="35"/>
        <v>0</v>
      </c>
      <c r="BG176" s="157">
        <f t="shared" si="36"/>
        <v>0</v>
      </c>
      <c r="BH176" s="157">
        <f t="shared" si="37"/>
        <v>0</v>
      </c>
      <c r="BI176" s="157">
        <f t="shared" si="38"/>
        <v>0</v>
      </c>
      <c r="BJ176" s="13" t="s">
        <v>136</v>
      </c>
      <c r="BK176" s="158">
        <f t="shared" si="39"/>
        <v>0</v>
      </c>
      <c r="BL176" s="13" t="s">
        <v>197</v>
      </c>
      <c r="BM176" s="156" t="s">
        <v>513</v>
      </c>
    </row>
    <row r="177" spans="2:65" s="1" customFormat="1" ht="24" customHeight="1">
      <c r="B177" s="28"/>
      <c r="C177" s="159" t="s">
        <v>307</v>
      </c>
      <c r="D177" s="159" t="s">
        <v>151</v>
      </c>
      <c r="E177" s="160" t="s">
        <v>514</v>
      </c>
      <c r="F177" s="161" t="s">
        <v>515</v>
      </c>
      <c r="G177" s="162" t="s">
        <v>154</v>
      </c>
      <c r="H177" s="163">
        <v>1</v>
      </c>
      <c r="I177" s="163"/>
      <c r="J177" s="164">
        <f t="shared" si="30"/>
        <v>0</v>
      </c>
      <c r="K177" s="161" t="s">
        <v>1</v>
      </c>
      <c r="L177" s="165"/>
      <c r="M177" s="166" t="s">
        <v>1</v>
      </c>
      <c r="N177" s="167" t="s">
        <v>45</v>
      </c>
      <c r="P177" s="154">
        <f t="shared" si="31"/>
        <v>0</v>
      </c>
      <c r="Q177" s="154">
        <v>2.5999999999999998E-4</v>
      </c>
      <c r="R177" s="154">
        <f t="shared" si="32"/>
        <v>2.5999999999999998E-4</v>
      </c>
      <c r="S177" s="154">
        <v>0</v>
      </c>
      <c r="T177" s="154">
        <f t="shared" si="33"/>
        <v>0</v>
      </c>
      <c r="U177" s="155" t="s">
        <v>1</v>
      </c>
      <c r="AR177" s="156" t="s">
        <v>224</v>
      </c>
      <c r="AT177" s="156" t="s">
        <v>151</v>
      </c>
      <c r="AU177" s="156" t="s">
        <v>136</v>
      </c>
      <c r="AY177" s="13" t="s">
        <v>127</v>
      </c>
      <c r="BE177" s="157">
        <f t="shared" si="34"/>
        <v>0</v>
      </c>
      <c r="BF177" s="157">
        <f t="shared" si="35"/>
        <v>0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3" t="s">
        <v>136</v>
      </c>
      <c r="BK177" s="158">
        <f t="shared" si="39"/>
        <v>0</v>
      </c>
      <c r="BL177" s="13" t="s">
        <v>197</v>
      </c>
      <c r="BM177" s="156" t="s">
        <v>516</v>
      </c>
    </row>
    <row r="178" spans="2:65" s="1" customFormat="1" ht="16.5" customHeight="1">
      <c r="B178" s="28"/>
      <c r="C178" s="146" t="s">
        <v>517</v>
      </c>
      <c r="D178" s="146" t="s">
        <v>130</v>
      </c>
      <c r="E178" s="147" t="s">
        <v>518</v>
      </c>
      <c r="F178" s="148" t="s">
        <v>519</v>
      </c>
      <c r="G178" s="149" t="s">
        <v>154</v>
      </c>
      <c r="H178" s="150">
        <v>1</v>
      </c>
      <c r="I178" s="150"/>
      <c r="J178" s="151">
        <f t="shared" si="30"/>
        <v>0</v>
      </c>
      <c r="K178" s="148" t="s">
        <v>1</v>
      </c>
      <c r="L178" s="28"/>
      <c r="M178" s="152" t="s">
        <v>1</v>
      </c>
      <c r="N178" s="153" t="s">
        <v>45</v>
      </c>
      <c r="P178" s="154">
        <f t="shared" si="31"/>
        <v>0</v>
      </c>
      <c r="Q178" s="154">
        <v>2.0000000000000002E-5</v>
      </c>
      <c r="R178" s="154">
        <f t="shared" si="32"/>
        <v>2.0000000000000002E-5</v>
      </c>
      <c r="S178" s="154">
        <v>0</v>
      </c>
      <c r="T178" s="154">
        <f t="shared" si="33"/>
        <v>0</v>
      </c>
      <c r="U178" s="155" t="s">
        <v>1</v>
      </c>
      <c r="AR178" s="156" t="s">
        <v>197</v>
      </c>
      <c r="AT178" s="156" t="s">
        <v>130</v>
      </c>
      <c r="AU178" s="156" t="s">
        <v>136</v>
      </c>
      <c r="AY178" s="13" t="s">
        <v>127</v>
      </c>
      <c r="BE178" s="157">
        <f t="shared" si="34"/>
        <v>0</v>
      </c>
      <c r="BF178" s="157">
        <f t="shared" si="35"/>
        <v>0</v>
      </c>
      <c r="BG178" s="157">
        <f t="shared" si="36"/>
        <v>0</v>
      </c>
      <c r="BH178" s="157">
        <f t="shared" si="37"/>
        <v>0</v>
      </c>
      <c r="BI178" s="157">
        <f t="shared" si="38"/>
        <v>0</v>
      </c>
      <c r="BJ178" s="13" t="s">
        <v>136</v>
      </c>
      <c r="BK178" s="158">
        <f t="shared" si="39"/>
        <v>0</v>
      </c>
      <c r="BL178" s="13" t="s">
        <v>197</v>
      </c>
      <c r="BM178" s="156" t="s">
        <v>520</v>
      </c>
    </row>
    <row r="179" spans="2:65" s="1" customFormat="1" ht="24" customHeight="1">
      <c r="B179" s="28"/>
      <c r="C179" s="159" t="s">
        <v>287</v>
      </c>
      <c r="D179" s="159" t="s">
        <v>151</v>
      </c>
      <c r="E179" s="160" t="s">
        <v>521</v>
      </c>
      <c r="F179" s="161" t="s">
        <v>522</v>
      </c>
      <c r="G179" s="162" t="s">
        <v>154</v>
      </c>
      <c r="H179" s="163">
        <v>1</v>
      </c>
      <c r="I179" s="163"/>
      <c r="J179" s="164">
        <f t="shared" si="30"/>
        <v>0</v>
      </c>
      <c r="K179" s="161" t="s">
        <v>1</v>
      </c>
      <c r="L179" s="165"/>
      <c r="M179" s="166" t="s">
        <v>1</v>
      </c>
      <c r="N179" s="167" t="s">
        <v>45</v>
      </c>
      <c r="P179" s="154">
        <f t="shared" si="31"/>
        <v>0</v>
      </c>
      <c r="Q179" s="154">
        <v>1.4999999999999999E-4</v>
      </c>
      <c r="R179" s="154">
        <f t="shared" si="32"/>
        <v>1.4999999999999999E-4</v>
      </c>
      <c r="S179" s="154">
        <v>0</v>
      </c>
      <c r="T179" s="154">
        <f t="shared" si="33"/>
        <v>0</v>
      </c>
      <c r="U179" s="155" t="s">
        <v>1</v>
      </c>
      <c r="AR179" s="156" t="s">
        <v>224</v>
      </c>
      <c r="AT179" s="156" t="s">
        <v>151</v>
      </c>
      <c r="AU179" s="156" t="s">
        <v>136</v>
      </c>
      <c r="AY179" s="13" t="s">
        <v>127</v>
      </c>
      <c r="BE179" s="157">
        <f t="shared" si="34"/>
        <v>0</v>
      </c>
      <c r="BF179" s="157">
        <f t="shared" si="35"/>
        <v>0</v>
      </c>
      <c r="BG179" s="157">
        <f t="shared" si="36"/>
        <v>0</v>
      </c>
      <c r="BH179" s="157">
        <f t="shared" si="37"/>
        <v>0</v>
      </c>
      <c r="BI179" s="157">
        <f t="shared" si="38"/>
        <v>0</v>
      </c>
      <c r="BJ179" s="13" t="s">
        <v>136</v>
      </c>
      <c r="BK179" s="158">
        <f t="shared" si="39"/>
        <v>0</v>
      </c>
      <c r="BL179" s="13" t="s">
        <v>197</v>
      </c>
      <c r="BM179" s="156" t="s">
        <v>523</v>
      </c>
    </row>
    <row r="180" spans="2:65" s="1" customFormat="1" ht="16.5" customHeight="1">
      <c r="B180" s="28"/>
      <c r="C180" s="146" t="s">
        <v>524</v>
      </c>
      <c r="D180" s="146" t="s">
        <v>130</v>
      </c>
      <c r="E180" s="147" t="s">
        <v>525</v>
      </c>
      <c r="F180" s="148" t="s">
        <v>526</v>
      </c>
      <c r="G180" s="149" t="s">
        <v>154</v>
      </c>
      <c r="H180" s="150">
        <v>1</v>
      </c>
      <c r="I180" s="150"/>
      <c r="J180" s="151">
        <f t="shared" si="30"/>
        <v>0</v>
      </c>
      <c r="K180" s="148" t="s">
        <v>1</v>
      </c>
      <c r="L180" s="28"/>
      <c r="M180" s="152" t="s">
        <v>1</v>
      </c>
      <c r="N180" s="153" t="s">
        <v>45</v>
      </c>
      <c r="P180" s="154">
        <f t="shared" si="31"/>
        <v>0</v>
      </c>
      <c r="Q180" s="154">
        <v>2.0000000000000002E-5</v>
      </c>
      <c r="R180" s="154">
        <f t="shared" si="32"/>
        <v>2.0000000000000002E-5</v>
      </c>
      <c r="S180" s="154">
        <v>0</v>
      </c>
      <c r="T180" s="154">
        <f t="shared" si="33"/>
        <v>0</v>
      </c>
      <c r="U180" s="155" t="s">
        <v>1</v>
      </c>
      <c r="AR180" s="156" t="s">
        <v>197</v>
      </c>
      <c r="AT180" s="156" t="s">
        <v>130</v>
      </c>
      <c r="AU180" s="156" t="s">
        <v>136</v>
      </c>
      <c r="AY180" s="13" t="s">
        <v>127</v>
      </c>
      <c r="BE180" s="157">
        <f t="shared" si="34"/>
        <v>0</v>
      </c>
      <c r="BF180" s="157">
        <f t="shared" si="35"/>
        <v>0</v>
      </c>
      <c r="BG180" s="157">
        <f t="shared" si="36"/>
        <v>0</v>
      </c>
      <c r="BH180" s="157">
        <f t="shared" si="37"/>
        <v>0</v>
      </c>
      <c r="BI180" s="157">
        <f t="shared" si="38"/>
        <v>0</v>
      </c>
      <c r="BJ180" s="13" t="s">
        <v>136</v>
      </c>
      <c r="BK180" s="158">
        <f t="shared" si="39"/>
        <v>0</v>
      </c>
      <c r="BL180" s="13" t="s">
        <v>197</v>
      </c>
      <c r="BM180" s="156" t="s">
        <v>527</v>
      </c>
    </row>
    <row r="181" spans="2:65" s="1" customFormat="1" ht="24" customHeight="1">
      <c r="B181" s="28"/>
      <c r="C181" s="159" t="s">
        <v>528</v>
      </c>
      <c r="D181" s="159" t="s">
        <v>151</v>
      </c>
      <c r="E181" s="160" t="s">
        <v>529</v>
      </c>
      <c r="F181" s="161" t="s">
        <v>530</v>
      </c>
      <c r="G181" s="162" t="s">
        <v>154</v>
      </c>
      <c r="H181" s="163">
        <v>1</v>
      </c>
      <c r="I181" s="163"/>
      <c r="J181" s="164">
        <f t="shared" si="30"/>
        <v>0</v>
      </c>
      <c r="K181" s="161" t="s">
        <v>1</v>
      </c>
      <c r="L181" s="165"/>
      <c r="M181" s="166" t="s">
        <v>1</v>
      </c>
      <c r="N181" s="167" t="s">
        <v>45</v>
      </c>
      <c r="P181" s="154">
        <f t="shared" si="31"/>
        <v>0</v>
      </c>
      <c r="Q181" s="154">
        <v>1.7000000000000001E-4</v>
      </c>
      <c r="R181" s="154">
        <f t="shared" si="32"/>
        <v>1.7000000000000001E-4</v>
      </c>
      <c r="S181" s="154">
        <v>0</v>
      </c>
      <c r="T181" s="154">
        <f t="shared" si="33"/>
        <v>0</v>
      </c>
      <c r="U181" s="155" t="s">
        <v>1</v>
      </c>
      <c r="AR181" s="156" t="s">
        <v>224</v>
      </c>
      <c r="AT181" s="156" t="s">
        <v>151</v>
      </c>
      <c r="AU181" s="156" t="s">
        <v>136</v>
      </c>
      <c r="AY181" s="13" t="s">
        <v>127</v>
      </c>
      <c r="BE181" s="157">
        <f t="shared" si="34"/>
        <v>0</v>
      </c>
      <c r="BF181" s="157">
        <f t="shared" si="35"/>
        <v>0</v>
      </c>
      <c r="BG181" s="157">
        <f t="shared" si="36"/>
        <v>0</v>
      </c>
      <c r="BH181" s="157">
        <f t="shared" si="37"/>
        <v>0</v>
      </c>
      <c r="BI181" s="157">
        <f t="shared" si="38"/>
        <v>0</v>
      </c>
      <c r="BJ181" s="13" t="s">
        <v>136</v>
      </c>
      <c r="BK181" s="158">
        <f t="shared" si="39"/>
        <v>0</v>
      </c>
      <c r="BL181" s="13" t="s">
        <v>197</v>
      </c>
      <c r="BM181" s="156" t="s">
        <v>531</v>
      </c>
    </row>
    <row r="182" spans="2:65" s="1" customFormat="1" ht="24" customHeight="1">
      <c r="B182" s="28"/>
      <c r="C182" s="146" t="s">
        <v>150</v>
      </c>
      <c r="D182" s="146" t="s">
        <v>130</v>
      </c>
      <c r="E182" s="147" t="s">
        <v>532</v>
      </c>
      <c r="F182" s="148" t="s">
        <v>533</v>
      </c>
      <c r="G182" s="149" t="s">
        <v>154</v>
      </c>
      <c r="H182" s="150">
        <v>1</v>
      </c>
      <c r="I182" s="150"/>
      <c r="J182" s="151">
        <f t="shared" si="30"/>
        <v>0</v>
      </c>
      <c r="K182" s="148" t="s">
        <v>144</v>
      </c>
      <c r="L182" s="28"/>
      <c r="M182" s="152" t="s">
        <v>1</v>
      </c>
      <c r="N182" s="153" t="s">
        <v>45</v>
      </c>
      <c r="P182" s="154">
        <f t="shared" si="31"/>
        <v>0</v>
      </c>
      <c r="Q182" s="154">
        <v>3.5E-4</v>
      </c>
      <c r="R182" s="154">
        <f t="shared" si="32"/>
        <v>3.5E-4</v>
      </c>
      <c r="S182" s="154">
        <v>5.5300000000000002E-3</v>
      </c>
      <c r="T182" s="154">
        <f t="shared" si="33"/>
        <v>5.5300000000000002E-3</v>
      </c>
      <c r="U182" s="155" t="s">
        <v>1</v>
      </c>
      <c r="AR182" s="156" t="s">
        <v>197</v>
      </c>
      <c r="AT182" s="156" t="s">
        <v>130</v>
      </c>
      <c r="AU182" s="156" t="s">
        <v>136</v>
      </c>
      <c r="AY182" s="13" t="s">
        <v>127</v>
      </c>
      <c r="BE182" s="157">
        <f t="shared" si="34"/>
        <v>0</v>
      </c>
      <c r="BF182" s="157">
        <f t="shared" si="35"/>
        <v>0</v>
      </c>
      <c r="BG182" s="157">
        <f t="shared" si="36"/>
        <v>0</v>
      </c>
      <c r="BH182" s="157">
        <f t="shared" si="37"/>
        <v>0</v>
      </c>
      <c r="BI182" s="157">
        <f t="shared" si="38"/>
        <v>0</v>
      </c>
      <c r="BJ182" s="13" t="s">
        <v>136</v>
      </c>
      <c r="BK182" s="158">
        <f t="shared" si="39"/>
        <v>0</v>
      </c>
      <c r="BL182" s="13" t="s">
        <v>197</v>
      </c>
      <c r="BM182" s="156" t="s">
        <v>534</v>
      </c>
    </row>
    <row r="183" spans="2:65" s="1" customFormat="1" ht="16.5" customHeight="1">
      <c r="B183" s="28"/>
      <c r="C183" s="146" t="s">
        <v>224</v>
      </c>
      <c r="D183" s="146" t="s">
        <v>130</v>
      </c>
      <c r="E183" s="147" t="s">
        <v>535</v>
      </c>
      <c r="F183" s="148" t="s">
        <v>536</v>
      </c>
      <c r="G183" s="149" t="s">
        <v>154</v>
      </c>
      <c r="H183" s="150">
        <v>1</v>
      </c>
      <c r="I183" s="150"/>
      <c r="J183" s="151">
        <f t="shared" si="30"/>
        <v>0</v>
      </c>
      <c r="K183" s="148" t="s">
        <v>1</v>
      </c>
      <c r="L183" s="28"/>
      <c r="M183" s="152" t="s">
        <v>1</v>
      </c>
      <c r="N183" s="153" t="s">
        <v>45</v>
      </c>
      <c r="P183" s="154">
        <f t="shared" si="31"/>
        <v>0</v>
      </c>
      <c r="Q183" s="154">
        <v>4.8999999999999998E-4</v>
      </c>
      <c r="R183" s="154">
        <f t="shared" si="32"/>
        <v>4.8999999999999998E-4</v>
      </c>
      <c r="S183" s="154">
        <v>0</v>
      </c>
      <c r="T183" s="154">
        <f t="shared" si="33"/>
        <v>0</v>
      </c>
      <c r="U183" s="155" t="s">
        <v>1</v>
      </c>
      <c r="AR183" s="156" t="s">
        <v>197</v>
      </c>
      <c r="AT183" s="156" t="s">
        <v>130</v>
      </c>
      <c r="AU183" s="156" t="s">
        <v>136</v>
      </c>
      <c r="AY183" s="13" t="s">
        <v>127</v>
      </c>
      <c r="BE183" s="157">
        <f t="shared" si="34"/>
        <v>0</v>
      </c>
      <c r="BF183" s="157">
        <f t="shared" si="35"/>
        <v>0</v>
      </c>
      <c r="BG183" s="157">
        <f t="shared" si="36"/>
        <v>0</v>
      </c>
      <c r="BH183" s="157">
        <f t="shared" si="37"/>
        <v>0</v>
      </c>
      <c r="BI183" s="157">
        <f t="shared" si="38"/>
        <v>0</v>
      </c>
      <c r="BJ183" s="13" t="s">
        <v>136</v>
      </c>
      <c r="BK183" s="158">
        <f t="shared" si="39"/>
        <v>0</v>
      </c>
      <c r="BL183" s="13" t="s">
        <v>197</v>
      </c>
      <c r="BM183" s="156" t="s">
        <v>537</v>
      </c>
    </row>
    <row r="184" spans="2:65" s="1" customFormat="1" ht="16.5" customHeight="1">
      <c r="B184" s="28"/>
      <c r="C184" s="159" t="s">
        <v>538</v>
      </c>
      <c r="D184" s="159" t="s">
        <v>151</v>
      </c>
      <c r="E184" s="160" t="s">
        <v>539</v>
      </c>
      <c r="F184" s="161" t="s">
        <v>540</v>
      </c>
      <c r="G184" s="162" t="s">
        <v>154</v>
      </c>
      <c r="H184" s="163">
        <v>1</v>
      </c>
      <c r="I184" s="163"/>
      <c r="J184" s="164">
        <f t="shared" si="30"/>
        <v>0</v>
      </c>
      <c r="K184" s="161" t="s">
        <v>1</v>
      </c>
      <c r="L184" s="165"/>
      <c r="M184" s="166" t="s">
        <v>1</v>
      </c>
      <c r="N184" s="167" t="s">
        <v>45</v>
      </c>
      <c r="P184" s="154">
        <f t="shared" si="31"/>
        <v>0</v>
      </c>
      <c r="Q184" s="154">
        <v>4.4000000000000002E-4</v>
      </c>
      <c r="R184" s="154">
        <f t="shared" si="32"/>
        <v>4.4000000000000002E-4</v>
      </c>
      <c r="S184" s="154">
        <v>0</v>
      </c>
      <c r="T184" s="154">
        <f t="shared" si="33"/>
        <v>0</v>
      </c>
      <c r="U184" s="155" t="s">
        <v>1</v>
      </c>
      <c r="AR184" s="156" t="s">
        <v>224</v>
      </c>
      <c r="AT184" s="156" t="s">
        <v>151</v>
      </c>
      <c r="AU184" s="156" t="s">
        <v>136</v>
      </c>
      <c r="AY184" s="13" t="s">
        <v>127</v>
      </c>
      <c r="BE184" s="157">
        <f t="shared" si="34"/>
        <v>0</v>
      </c>
      <c r="BF184" s="157">
        <f t="shared" si="35"/>
        <v>0</v>
      </c>
      <c r="BG184" s="157">
        <f t="shared" si="36"/>
        <v>0</v>
      </c>
      <c r="BH184" s="157">
        <f t="shared" si="37"/>
        <v>0</v>
      </c>
      <c r="BI184" s="157">
        <f t="shared" si="38"/>
        <v>0</v>
      </c>
      <c r="BJ184" s="13" t="s">
        <v>136</v>
      </c>
      <c r="BK184" s="158">
        <f t="shared" si="39"/>
        <v>0</v>
      </c>
      <c r="BL184" s="13" t="s">
        <v>197</v>
      </c>
      <c r="BM184" s="156" t="s">
        <v>541</v>
      </c>
    </row>
    <row r="185" spans="2:65" s="1" customFormat="1" ht="16.5" customHeight="1">
      <c r="B185" s="28"/>
      <c r="C185" s="146" t="s">
        <v>294</v>
      </c>
      <c r="D185" s="146" t="s">
        <v>130</v>
      </c>
      <c r="E185" s="147" t="s">
        <v>542</v>
      </c>
      <c r="F185" s="148" t="s">
        <v>543</v>
      </c>
      <c r="G185" s="149" t="s">
        <v>154</v>
      </c>
      <c r="H185" s="150">
        <v>1</v>
      </c>
      <c r="I185" s="150"/>
      <c r="J185" s="151">
        <f t="shared" si="30"/>
        <v>0</v>
      </c>
      <c r="K185" s="148" t="s">
        <v>144</v>
      </c>
      <c r="L185" s="28"/>
      <c r="M185" s="152" t="s">
        <v>1</v>
      </c>
      <c r="N185" s="153" t="s">
        <v>45</v>
      </c>
      <c r="P185" s="154">
        <f t="shared" si="31"/>
        <v>0</v>
      </c>
      <c r="Q185" s="154">
        <v>5.0000000000000002E-5</v>
      </c>
      <c r="R185" s="154">
        <f t="shared" si="32"/>
        <v>5.0000000000000002E-5</v>
      </c>
      <c r="S185" s="154">
        <v>0</v>
      </c>
      <c r="T185" s="154">
        <f t="shared" si="33"/>
        <v>0</v>
      </c>
      <c r="U185" s="155" t="s">
        <v>1</v>
      </c>
      <c r="AR185" s="156" t="s">
        <v>197</v>
      </c>
      <c r="AT185" s="156" t="s">
        <v>130</v>
      </c>
      <c r="AU185" s="156" t="s">
        <v>136</v>
      </c>
      <c r="AY185" s="13" t="s">
        <v>127</v>
      </c>
      <c r="BE185" s="157">
        <f t="shared" si="34"/>
        <v>0</v>
      </c>
      <c r="BF185" s="157">
        <f t="shared" si="35"/>
        <v>0</v>
      </c>
      <c r="BG185" s="157">
        <f t="shared" si="36"/>
        <v>0</v>
      </c>
      <c r="BH185" s="157">
        <f t="shared" si="37"/>
        <v>0</v>
      </c>
      <c r="BI185" s="157">
        <f t="shared" si="38"/>
        <v>0</v>
      </c>
      <c r="BJ185" s="13" t="s">
        <v>136</v>
      </c>
      <c r="BK185" s="158">
        <f t="shared" si="39"/>
        <v>0</v>
      </c>
      <c r="BL185" s="13" t="s">
        <v>197</v>
      </c>
      <c r="BM185" s="156" t="s">
        <v>544</v>
      </c>
    </row>
    <row r="186" spans="2:65" s="1" customFormat="1" ht="16.5" customHeight="1">
      <c r="B186" s="28"/>
      <c r="C186" s="159" t="s">
        <v>545</v>
      </c>
      <c r="D186" s="159" t="s">
        <v>151</v>
      </c>
      <c r="E186" s="160" t="s">
        <v>546</v>
      </c>
      <c r="F186" s="161" t="s">
        <v>547</v>
      </c>
      <c r="G186" s="162" t="s">
        <v>154</v>
      </c>
      <c r="H186" s="163">
        <v>1</v>
      </c>
      <c r="I186" s="163"/>
      <c r="J186" s="164">
        <f t="shared" si="30"/>
        <v>0</v>
      </c>
      <c r="K186" s="161" t="s">
        <v>1</v>
      </c>
      <c r="L186" s="165"/>
      <c r="M186" s="166" t="s">
        <v>1</v>
      </c>
      <c r="N186" s="167" t="s">
        <v>45</v>
      </c>
      <c r="P186" s="154">
        <f t="shared" si="31"/>
        <v>0</v>
      </c>
      <c r="Q186" s="154">
        <v>6.8999999999999997E-4</v>
      </c>
      <c r="R186" s="154">
        <f t="shared" si="32"/>
        <v>6.8999999999999997E-4</v>
      </c>
      <c r="S186" s="154">
        <v>0</v>
      </c>
      <c r="T186" s="154">
        <f t="shared" si="33"/>
        <v>0</v>
      </c>
      <c r="U186" s="155" t="s">
        <v>1</v>
      </c>
      <c r="AR186" s="156" t="s">
        <v>224</v>
      </c>
      <c r="AT186" s="156" t="s">
        <v>151</v>
      </c>
      <c r="AU186" s="156" t="s">
        <v>136</v>
      </c>
      <c r="AY186" s="13" t="s">
        <v>127</v>
      </c>
      <c r="BE186" s="157">
        <f t="shared" si="34"/>
        <v>0</v>
      </c>
      <c r="BF186" s="157">
        <f t="shared" si="35"/>
        <v>0</v>
      </c>
      <c r="BG186" s="157">
        <f t="shared" si="36"/>
        <v>0</v>
      </c>
      <c r="BH186" s="157">
        <f t="shared" si="37"/>
        <v>0</v>
      </c>
      <c r="BI186" s="157">
        <f t="shared" si="38"/>
        <v>0</v>
      </c>
      <c r="BJ186" s="13" t="s">
        <v>136</v>
      </c>
      <c r="BK186" s="158">
        <f t="shared" si="39"/>
        <v>0</v>
      </c>
      <c r="BL186" s="13" t="s">
        <v>197</v>
      </c>
      <c r="BM186" s="156" t="s">
        <v>548</v>
      </c>
    </row>
    <row r="187" spans="2:65" s="1" customFormat="1" ht="16.5" customHeight="1">
      <c r="B187" s="28"/>
      <c r="C187" s="146" t="s">
        <v>549</v>
      </c>
      <c r="D187" s="146" t="s">
        <v>130</v>
      </c>
      <c r="E187" s="147" t="s">
        <v>550</v>
      </c>
      <c r="F187" s="148" t="s">
        <v>551</v>
      </c>
      <c r="G187" s="149" t="s">
        <v>154</v>
      </c>
      <c r="H187" s="150">
        <v>1</v>
      </c>
      <c r="I187" s="150"/>
      <c r="J187" s="151">
        <f t="shared" si="30"/>
        <v>0</v>
      </c>
      <c r="K187" s="148" t="s">
        <v>144</v>
      </c>
      <c r="L187" s="28"/>
      <c r="M187" s="152" t="s">
        <v>1</v>
      </c>
      <c r="N187" s="153" t="s">
        <v>45</v>
      </c>
      <c r="P187" s="154">
        <f t="shared" si="31"/>
        <v>0</v>
      </c>
      <c r="Q187" s="154">
        <v>6.0000000000000002E-5</v>
      </c>
      <c r="R187" s="154">
        <f t="shared" si="32"/>
        <v>6.0000000000000002E-5</v>
      </c>
      <c r="S187" s="154">
        <v>0</v>
      </c>
      <c r="T187" s="154">
        <f t="shared" si="33"/>
        <v>0</v>
      </c>
      <c r="U187" s="155" t="s">
        <v>1</v>
      </c>
      <c r="AR187" s="156" t="s">
        <v>197</v>
      </c>
      <c r="AT187" s="156" t="s">
        <v>130</v>
      </c>
      <c r="AU187" s="156" t="s">
        <v>136</v>
      </c>
      <c r="AY187" s="13" t="s">
        <v>127</v>
      </c>
      <c r="BE187" s="157">
        <f t="shared" si="34"/>
        <v>0</v>
      </c>
      <c r="BF187" s="157">
        <f t="shared" si="35"/>
        <v>0</v>
      </c>
      <c r="BG187" s="157">
        <f t="shared" si="36"/>
        <v>0</v>
      </c>
      <c r="BH187" s="157">
        <f t="shared" si="37"/>
        <v>0</v>
      </c>
      <c r="BI187" s="157">
        <f t="shared" si="38"/>
        <v>0</v>
      </c>
      <c r="BJ187" s="13" t="s">
        <v>136</v>
      </c>
      <c r="BK187" s="158">
        <f t="shared" si="39"/>
        <v>0</v>
      </c>
      <c r="BL187" s="13" t="s">
        <v>197</v>
      </c>
      <c r="BM187" s="156" t="s">
        <v>552</v>
      </c>
    </row>
    <row r="188" spans="2:65" s="1" customFormat="1" ht="16.5" customHeight="1">
      <c r="B188" s="28"/>
      <c r="C188" s="159" t="s">
        <v>325</v>
      </c>
      <c r="D188" s="159" t="s">
        <v>151</v>
      </c>
      <c r="E188" s="160" t="s">
        <v>553</v>
      </c>
      <c r="F188" s="161" t="s">
        <v>554</v>
      </c>
      <c r="G188" s="162" t="s">
        <v>154</v>
      </c>
      <c r="H188" s="163">
        <v>1</v>
      </c>
      <c r="I188" s="163"/>
      <c r="J188" s="164">
        <f t="shared" si="30"/>
        <v>0</v>
      </c>
      <c r="K188" s="161" t="s">
        <v>1</v>
      </c>
      <c r="L188" s="165"/>
      <c r="M188" s="166" t="s">
        <v>1</v>
      </c>
      <c r="N188" s="167" t="s">
        <v>45</v>
      </c>
      <c r="P188" s="154">
        <f t="shared" si="31"/>
        <v>0</v>
      </c>
      <c r="Q188" s="154">
        <v>1.1100000000000001E-3</v>
      </c>
      <c r="R188" s="154">
        <f t="shared" si="32"/>
        <v>1.1100000000000001E-3</v>
      </c>
      <c r="S188" s="154">
        <v>0</v>
      </c>
      <c r="T188" s="154">
        <f t="shared" si="33"/>
        <v>0</v>
      </c>
      <c r="U188" s="155" t="s">
        <v>1</v>
      </c>
      <c r="AR188" s="156" t="s">
        <v>224</v>
      </c>
      <c r="AT188" s="156" t="s">
        <v>151</v>
      </c>
      <c r="AU188" s="156" t="s">
        <v>136</v>
      </c>
      <c r="AY188" s="13" t="s">
        <v>127</v>
      </c>
      <c r="BE188" s="157">
        <f t="shared" si="34"/>
        <v>0</v>
      </c>
      <c r="BF188" s="157">
        <f t="shared" si="35"/>
        <v>0</v>
      </c>
      <c r="BG188" s="157">
        <f t="shared" si="36"/>
        <v>0</v>
      </c>
      <c r="BH188" s="157">
        <f t="shared" si="37"/>
        <v>0</v>
      </c>
      <c r="BI188" s="157">
        <f t="shared" si="38"/>
        <v>0</v>
      </c>
      <c r="BJ188" s="13" t="s">
        <v>136</v>
      </c>
      <c r="BK188" s="158">
        <f t="shared" si="39"/>
        <v>0</v>
      </c>
      <c r="BL188" s="13" t="s">
        <v>197</v>
      </c>
      <c r="BM188" s="156" t="s">
        <v>555</v>
      </c>
    </row>
    <row r="189" spans="2:65" s="1" customFormat="1" ht="16.5" customHeight="1">
      <c r="B189" s="28"/>
      <c r="C189" s="146" t="s">
        <v>293</v>
      </c>
      <c r="D189" s="146" t="s">
        <v>130</v>
      </c>
      <c r="E189" s="147" t="s">
        <v>556</v>
      </c>
      <c r="F189" s="148" t="s">
        <v>557</v>
      </c>
      <c r="G189" s="149" t="s">
        <v>154</v>
      </c>
      <c r="H189" s="150">
        <v>1</v>
      </c>
      <c r="I189" s="150"/>
      <c r="J189" s="151">
        <f t="shared" si="30"/>
        <v>0</v>
      </c>
      <c r="K189" s="148" t="s">
        <v>144</v>
      </c>
      <c r="L189" s="28"/>
      <c r="M189" s="152" t="s">
        <v>1</v>
      </c>
      <c r="N189" s="153" t="s">
        <v>45</v>
      </c>
      <c r="P189" s="154">
        <f t="shared" si="31"/>
        <v>0</v>
      </c>
      <c r="Q189" s="154">
        <v>6.0000000000000002E-5</v>
      </c>
      <c r="R189" s="154">
        <f t="shared" si="32"/>
        <v>6.0000000000000002E-5</v>
      </c>
      <c r="S189" s="154">
        <v>0</v>
      </c>
      <c r="T189" s="154">
        <f t="shared" si="33"/>
        <v>0</v>
      </c>
      <c r="U189" s="155" t="s">
        <v>1</v>
      </c>
      <c r="AR189" s="156" t="s">
        <v>197</v>
      </c>
      <c r="AT189" s="156" t="s">
        <v>130</v>
      </c>
      <c r="AU189" s="156" t="s">
        <v>136</v>
      </c>
      <c r="AY189" s="13" t="s">
        <v>127</v>
      </c>
      <c r="BE189" s="157">
        <f t="shared" si="34"/>
        <v>0</v>
      </c>
      <c r="BF189" s="157">
        <f t="shared" si="35"/>
        <v>0</v>
      </c>
      <c r="BG189" s="157">
        <f t="shared" si="36"/>
        <v>0</v>
      </c>
      <c r="BH189" s="157">
        <f t="shared" si="37"/>
        <v>0</v>
      </c>
      <c r="BI189" s="157">
        <f t="shared" si="38"/>
        <v>0</v>
      </c>
      <c r="BJ189" s="13" t="s">
        <v>136</v>
      </c>
      <c r="BK189" s="158">
        <f t="shared" si="39"/>
        <v>0</v>
      </c>
      <c r="BL189" s="13" t="s">
        <v>197</v>
      </c>
      <c r="BM189" s="156" t="s">
        <v>558</v>
      </c>
    </row>
    <row r="190" spans="2:65" s="1" customFormat="1" ht="16.5" customHeight="1">
      <c r="B190" s="28"/>
      <c r="C190" s="159" t="s">
        <v>559</v>
      </c>
      <c r="D190" s="159" t="s">
        <v>151</v>
      </c>
      <c r="E190" s="160" t="s">
        <v>560</v>
      </c>
      <c r="F190" s="161" t="s">
        <v>561</v>
      </c>
      <c r="G190" s="162" t="s">
        <v>154</v>
      </c>
      <c r="H190" s="163">
        <v>1</v>
      </c>
      <c r="I190" s="163"/>
      <c r="J190" s="164">
        <f t="shared" si="30"/>
        <v>0</v>
      </c>
      <c r="K190" s="161" t="s">
        <v>1</v>
      </c>
      <c r="L190" s="165"/>
      <c r="M190" s="166" t="s">
        <v>1</v>
      </c>
      <c r="N190" s="167" t="s">
        <v>45</v>
      </c>
      <c r="P190" s="154">
        <f t="shared" si="31"/>
        <v>0</v>
      </c>
      <c r="Q190" s="154">
        <v>1.3500000000000001E-3</v>
      </c>
      <c r="R190" s="154">
        <f t="shared" si="32"/>
        <v>1.3500000000000001E-3</v>
      </c>
      <c r="S190" s="154">
        <v>0</v>
      </c>
      <c r="T190" s="154">
        <f t="shared" si="33"/>
        <v>0</v>
      </c>
      <c r="U190" s="155" t="s">
        <v>1</v>
      </c>
      <c r="AR190" s="156" t="s">
        <v>224</v>
      </c>
      <c r="AT190" s="156" t="s">
        <v>151</v>
      </c>
      <c r="AU190" s="156" t="s">
        <v>136</v>
      </c>
      <c r="AY190" s="13" t="s">
        <v>127</v>
      </c>
      <c r="BE190" s="157">
        <f t="shared" si="34"/>
        <v>0</v>
      </c>
      <c r="BF190" s="157">
        <f t="shared" si="35"/>
        <v>0</v>
      </c>
      <c r="BG190" s="157">
        <f t="shared" si="36"/>
        <v>0</v>
      </c>
      <c r="BH190" s="157">
        <f t="shared" si="37"/>
        <v>0</v>
      </c>
      <c r="BI190" s="157">
        <f t="shared" si="38"/>
        <v>0</v>
      </c>
      <c r="BJ190" s="13" t="s">
        <v>136</v>
      </c>
      <c r="BK190" s="158">
        <f t="shared" si="39"/>
        <v>0</v>
      </c>
      <c r="BL190" s="13" t="s">
        <v>197</v>
      </c>
      <c r="BM190" s="156" t="s">
        <v>562</v>
      </c>
    </row>
    <row r="191" spans="2:65" s="1" customFormat="1" ht="24" customHeight="1">
      <c r="B191" s="28"/>
      <c r="C191" s="146" t="s">
        <v>306</v>
      </c>
      <c r="D191" s="146" t="s">
        <v>130</v>
      </c>
      <c r="E191" s="147" t="s">
        <v>563</v>
      </c>
      <c r="F191" s="148" t="s">
        <v>564</v>
      </c>
      <c r="G191" s="149" t="s">
        <v>154</v>
      </c>
      <c r="H191" s="150">
        <v>1</v>
      </c>
      <c r="I191" s="150"/>
      <c r="J191" s="151">
        <f t="shared" si="30"/>
        <v>0</v>
      </c>
      <c r="K191" s="148" t="s">
        <v>144</v>
      </c>
      <c r="L191" s="28"/>
      <c r="M191" s="152" t="s">
        <v>1</v>
      </c>
      <c r="N191" s="153" t="s">
        <v>45</v>
      </c>
      <c r="P191" s="154">
        <f t="shared" si="31"/>
        <v>0</v>
      </c>
      <c r="Q191" s="154">
        <v>2.5000000000000001E-4</v>
      </c>
      <c r="R191" s="154">
        <f t="shared" si="32"/>
        <v>2.5000000000000001E-4</v>
      </c>
      <c r="S191" s="154">
        <v>0</v>
      </c>
      <c r="T191" s="154">
        <f t="shared" si="33"/>
        <v>0</v>
      </c>
      <c r="U191" s="155" t="s">
        <v>1</v>
      </c>
      <c r="AR191" s="156" t="s">
        <v>197</v>
      </c>
      <c r="AT191" s="156" t="s">
        <v>130</v>
      </c>
      <c r="AU191" s="156" t="s">
        <v>136</v>
      </c>
      <c r="AY191" s="13" t="s">
        <v>127</v>
      </c>
      <c r="BE191" s="157">
        <f t="shared" si="34"/>
        <v>0</v>
      </c>
      <c r="BF191" s="157">
        <f t="shared" si="35"/>
        <v>0</v>
      </c>
      <c r="BG191" s="157">
        <f t="shared" si="36"/>
        <v>0</v>
      </c>
      <c r="BH191" s="157">
        <f t="shared" si="37"/>
        <v>0</v>
      </c>
      <c r="BI191" s="157">
        <f t="shared" si="38"/>
        <v>0</v>
      </c>
      <c r="BJ191" s="13" t="s">
        <v>136</v>
      </c>
      <c r="BK191" s="158">
        <f t="shared" si="39"/>
        <v>0</v>
      </c>
      <c r="BL191" s="13" t="s">
        <v>197</v>
      </c>
      <c r="BM191" s="156" t="s">
        <v>565</v>
      </c>
    </row>
    <row r="192" spans="2:65" s="1" customFormat="1" ht="16.5" customHeight="1">
      <c r="B192" s="28"/>
      <c r="C192" s="159" t="s">
        <v>566</v>
      </c>
      <c r="D192" s="159" t="s">
        <v>151</v>
      </c>
      <c r="E192" s="160" t="s">
        <v>567</v>
      </c>
      <c r="F192" s="161" t="s">
        <v>568</v>
      </c>
      <c r="G192" s="162" t="s">
        <v>154</v>
      </c>
      <c r="H192" s="163">
        <v>1</v>
      </c>
      <c r="I192" s="163"/>
      <c r="J192" s="164">
        <f t="shared" si="30"/>
        <v>0</v>
      </c>
      <c r="K192" s="161" t="s">
        <v>1</v>
      </c>
      <c r="L192" s="165"/>
      <c r="M192" s="166" t="s">
        <v>1</v>
      </c>
      <c r="N192" s="167" t="s">
        <v>45</v>
      </c>
      <c r="P192" s="154">
        <f t="shared" si="31"/>
        <v>0</v>
      </c>
      <c r="Q192" s="154">
        <v>2.5000000000000001E-3</v>
      </c>
      <c r="R192" s="154">
        <f t="shared" si="32"/>
        <v>2.5000000000000001E-3</v>
      </c>
      <c r="S192" s="154">
        <v>0</v>
      </c>
      <c r="T192" s="154">
        <f t="shared" si="33"/>
        <v>0</v>
      </c>
      <c r="U192" s="155" t="s">
        <v>1</v>
      </c>
      <c r="AR192" s="156" t="s">
        <v>224</v>
      </c>
      <c r="AT192" s="156" t="s">
        <v>151</v>
      </c>
      <c r="AU192" s="156" t="s">
        <v>136</v>
      </c>
      <c r="AY192" s="13" t="s">
        <v>127</v>
      </c>
      <c r="BE192" s="157">
        <f t="shared" si="34"/>
        <v>0</v>
      </c>
      <c r="BF192" s="157">
        <f t="shared" si="35"/>
        <v>0</v>
      </c>
      <c r="BG192" s="157">
        <f t="shared" si="36"/>
        <v>0</v>
      </c>
      <c r="BH192" s="157">
        <f t="shared" si="37"/>
        <v>0</v>
      </c>
      <c r="BI192" s="157">
        <f t="shared" si="38"/>
        <v>0</v>
      </c>
      <c r="BJ192" s="13" t="s">
        <v>136</v>
      </c>
      <c r="BK192" s="158">
        <f t="shared" si="39"/>
        <v>0</v>
      </c>
      <c r="BL192" s="13" t="s">
        <v>197</v>
      </c>
      <c r="BM192" s="156" t="s">
        <v>569</v>
      </c>
    </row>
    <row r="193" spans="2:65" s="1" customFormat="1" ht="16.5" customHeight="1">
      <c r="B193" s="28"/>
      <c r="C193" s="146" t="s">
        <v>570</v>
      </c>
      <c r="D193" s="146" t="s">
        <v>130</v>
      </c>
      <c r="E193" s="147" t="s">
        <v>571</v>
      </c>
      <c r="F193" s="148" t="s">
        <v>572</v>
      </c>
      <c r="G193" s="149" t="s">
        <v>154</v>
      </c>
      <c r="H193" s="150">
        <v>1</v>
      </c>
      <c r="I193" s="150"/>
      <c r="J193" s="151">
        <f t="shared" si="30"/>
        <v>0</v>
      </c>
      <c r="K193" s="148" t="s">
        <v>144</v>
      </c>
      <c r="L193" s="28"/>
      <c r="M193" s="152" t="s">
        <v>1</v>
      </c>
      <c r="N193" s="153" t="s">
        <v>45</v>
      </c>
      <c r="P193" s="154">
        <f t="shared" si="31"/>
        <v>0</v>
      </c>
      <c r="Q193" s="154">
        <v>1.2899999999999999E-3</v>
      </c>
      <c r="R193" s="154">
        <f t="shared" si="32"/>
        <v>1.2899999999999999E-3</v>
      </c>
      <c r="S193" s="154">
        <v>0</v>
      </c>
      <c r="T193" s="154">
        <f t="shared" si="33"/>
        <v>0</v>
      </c>
      <c r="U193" s="155" t="s">
        <v>1</v>
      </c>
      <c r="AR193" s="156" t="s">
        <v>197</v>
      </c>
      <c r="AT193" s="156" t="s">
        <v>130</v>
      </c>
      <c r="AU193" s="156" t="s">
        <v>136</v>
      </c>
      <c r="AY193" s="13" t="s">
        <v>127</v>
      </c>
      <c r="BE193" s="157">
        <f t="shared" si="34"/>
        <v>0</v>
      </c>
      <c r="BF193" s="157">
        <f t="shared" si="35"/>
        <v>0</v>
      </c>
      <c r="BG193" s="157">
        <f t="shared" si="36"/>
        <v>0</v>
      </c>
      <c r="BH193" s="157">
        <f t="shared" si="37"/>
        <v>0</v>
      </c>
      <c r="BI193" s="157">
        <f t="shared" si="38"/>
        <v>0</v>
      </c>
      <c r="BJ193" s="13" t="s">
        <v>136</v>
      </c>
      <c r="BK193" s="158">
        <f t="shared" si="39"/>
        <v>0</v>
      </c>
      <c r="BL193" s="13" t="s">
        <v>197</v>
      </c>
      <c r="BM193" s="156" t="s">
        <v>573</v>
      </c>
    </row>
    <row r="194" spans="2:65" s="1" customFormat="1" ht="16.5" customHeight="1">
      <c r="B194" s="28"/>
      <c r="C194" s="159" t="s">
        <v>317</v>
      </c>
      <c r="D194" s="159" t="s">
        <v>151</v>
      </c>
      <c r="E194" s="160" t="s">
        <v>574</v>
      </c>
      <c r="F194" s="161" t="s">
        <v>575</v>
      </c>
      <c r="G194" s="162" t="s">
        <v>154</v>
      </c>
      <c r="H194" s="163">
        <v>1</v>
      </c>
      <c r="I194" s="163"/>
      <c r="J194" s="164">
        <f t="shared" si="30"/>
        <v>0</v>
      </c>
      <c r="K194" s="161" t="s">
        <v>1</v>
      </c>
      <c r="L194" s="165"/>
      <c r="M194" s="166" t="s">
        <v>1</v>
      </c>
      <c r="N194" s="167" t="s">
        <v>45</v>
      </c>
      <c r="P194" s="154">
        <f t="shared" si="31"/>
        <v>0</v>
      </c>
      <c r="Q194" s="154">
        <v>2.1000000000000001E-4</v>
      </c>
      <c r="R194" s="154">
        <f t="shared" si="32"/>
        <v>2.1000000000000001E-4</v>
      </c>
      <c r="S194" s="154">
        <v>0</v>
      </c>
      <c r="T194" s="154">
        <f t="shared" si="33"/>
        <v>0</v>
      </c>
      <c r="U194" s="155" t="s">
        <v>1</v>
      </c>
      <c r="AR194" s="156" t="s">
        <v>224</v>
      </c>
      <c r="AT194" s="156" t="s">
        <v>151</v>
      </c>
      <c r="AU194" s="156" t="s">
        <v>136</v>
      </c>
      <c r="AY194" s="13" t="s">
        <v>127</v>
      </c>
      <c r="BE194" s="157">
        <f t="shared" si="34"/>
        <v>0</v>
      </c>
      <c r="BF194" s="157">
        <f t="shared" si="35"/>
        <v>0</v>
      </c>
      <c r="BG194" s="157">
        <f t="shared" si="36"/>
        <v>0</v>
      </c>
      <c r="BH194" s="157">
        <f t="shared" si="37"/>
        <v>0</v>
      </c>
      <c r="BI194" s="157">
        <f t="shared" si="38"/>
        <v>0</v>
      </c>
      <c r="BJ194" s="13" t="s">
        <v>136</v>
      </c>
      <c r="BK194" s="158">
        <f t="shared" si="39"/>
        <v>0</v>
      </c>
      <c r="BL194" s="13" t="s">
        <v>197</v>
      </c>
      <c r="BM194" s="156" t="s">
        <v>576</v>
      </c>
    </row>
    <row r="195" spans="2:65" s="1" customFormat="1" ht="16.5" customHeight="1">
      <c r="B195" s="28"/>
      <c r="C195" s="146" t="s">
        <v>321</v>
      </c>
      <c r="D195" s="146" t="s">
        <v>130</v>
      </c>
      <c r="E195" s="147" t="s">
        <v>577</v>
      </c>
      <c r="F195" s="148" t="s">
        <v>578</v>
      </c>
      <c r="G195" s="149" t="s">
        <v>154</v>
      </c>
      <c r="H195" s="150">
        <v>1</v>
      </c>
      <c r="I195" s="150"/>
      <c r="J195" s="151">
        <f t="shared" si="30"/>
        <v>0</v>
      </c>
      <c r="K195" s="148" t="s">
        <v>1</v>
      </c>
      <c r="L195" s="28"/>
      <c r="M195" s="152" t="s">
        <v>1</v>
      </c>
      <c r="N195" s="153" t="s">
        <v>45</v>
      </c>
      <c r="P195" s="154">
        <f t="shared" si="31"/>
        <v>0</v>
      </c>
      <c r="Q195" s="154">
        <v>7.3999999999999999E-4</v>
      </c>
      <c r="R195" s="154">
        <f t="shared" si="32"/>
        <v>7.3999999999999999E-4</v>
      </c>
      <c r="S195" s="154">
        <v>0</v>
      </c>
      <c r="T195" s="154">
        <f t="shared" si="33"/>
        <v>0</v>
      </c>
      <c r="U195" s="155" t="s">
        <v>1</v>
      </c>
      <c r="AR195" s="156" t="s">
        <v>197</v>
      </c>
      <c r="AT195" s="156" t="s">
        <v>130</v>
      </c>
      <c r="AU195" s="156" t="s">
        <v>136</v>
      </c>
      <c r="AY195" s="13" t="s">
        <v>127</v>
      </c>
      <c r="BE195" s="157">
        <f t="shared" si="34"/>
        <v>0</v>
      </c>
      <c r="BF195" s="157">
        <f t="shared" si="35"/>
        <v>0</v>
      </c>
      <c r="BG195" s="157">
        <f t="shared" si="36"/>
        <v>0</v>
      </c>
      <c r="BH195" s="157">
        <f t="shared" si="37"/>
        <v>0</v>
      </c>
      <c r="BI195" s="157">
        <f t="shared" si="38"/>
        <v>0</v>
      </c>
      <c r="BJ195" s="13" t="s">
        <v>136</v>
      </c>
      <c r="BK195" s="158">
        <f t="shared" si="39"/>
        <v>0</v>
      </c>
      <c r="BL195" s="13" t="s">
        <v>197</v>
      </c>
      <c r="BM195" s="156" t="s">
        <v>579</v>
      </c>
    </row>
    <row r="196" spans="2:65" s="1" customFormat="1" ht="16.5" customHeight="1">
      <c r="B196" s="28"/>
      <c r="C196" s="159" t="s">
        <v>580</v>
      </c>
      <c r="D196" s="159" t="s">
        <v>151</v>
      </c>
      <c r="E196" s="160" t="s">
        <v>581</v>
      </c>
      <c r="F196" s="161" t="s">
        <v>582</v>
      </c>
      <c r="G196" s="162" t="s">
        <v>154</v>
      </c>
      <c r="H196" s="163">
        <v>1</v>
      </c>
      <c r="I196" s="163"/>
      <c r="J196" s="164">
        <f t="shared" si="30"/>
        <v>0</v>
      </c>
      <c r="K196" s="161" t="s">
        <v>1</v>
      </c>
      <c r="L196" s="165"/>
      <c r="M196" s="166" t="s">
        <v>1</v>
      </c>
      <c r="N196" s="167" t="s">
        <v>45</v>
      </c>
      <c r="P196" s="154">
        <f t="shared" si="31"/>
        <v>0</v>
      </c>
      <c r="Q196" s="154">
        <v>5.1999999999999998E-3</v>
      </c>
      <c r="R196" s="154">
        <f t="shared" si="32"/>
        <v>5.1999999999999998E-3</v>
      </c>
      <c r="S196" s="154">
        <v>0</v>
      </c>
      <c r="T196" s="154">
        <f t="shared" si="33"/>
        <v>0</v>
      </c>
      <c r="U196" s="155" t="s">
        <v>1</v>
      </c>
      <c r="AR196" s="156" t="s">
        <v>224</v>
      </c>
      <c r="AT196" s="156" t="s">
        <v>151</v>
      </c>
      <c r="AU196" s="156" t="s">
        <v>136</v>
      </c>
      <c r="AY196" s="13" t="s">
        <v>127</v>
      </c>
      <c r="BE196" s="157">
        <f t="shared" si="34"/>
        <v>0</v>
      </c>
      <c r="BF196" s="157">
        <f t="shared" si="35"/>
        <v>0</v>
      </c>
      <c r="BG196" s="157">
        <f t="shared" si="36"/>
        <v>0</v>
      </c>
      <c r="BH196" s="157">
        <f t="shared" si="37"/>
        <v>0</v>
      </c>
      <c r="BI196" s="157">
        <f t="shared" si="38"/>
        <v>0</v>
      </c>
      <c r="BJ196" s="13" t="s">
        <v>136</v>
      </c>
      <c r="BK196" s="158">
        <f t="shared" si="39"/>
        <v>0</v>
      </c>
      <c r="BL196" s="13" t="s">
        <v>197</v>
      </c>
      <c r="BM196" s="156" t="s">
        <v>583</v>
      </c>
    </row>
    <row r="197" spans="2:65" s="1" customFormat="1" ht="16.5" customHeight="1">
      <c r="B197" s="28"/>
      <c r="C197" s="146" t="s">
        <v>584</v>
      </c>
      <c r="D197" s="146" t="s">
        <v>130</v>
      </c>
      <c r="E197" s="147" t="s">
        <v>585</v>
      </c>
      <c r="F197" s="148" t="s">
        <v>586</v>
      </c>
      <c r="G197" s="149" t="s">
        <v>320</v>
      </c>
      <c r="H197" s="150"/>
      <c r="I197" s="150"/>
      <c r="J197" s="151">
        <f t="shared" si="30"/>
        <v>0</v>
      </c>
      <c r="K197" s="148" t="s">
        <v>144</v>
      </c>
      <c r="L197" s="28"/>
      <c r="M197" s="152" t="s">
        <v>1</v>
      </c>
      <c r="N197" s="153" t="s">
        <v>45</v>
      </c>
      <c r="P197" s="154">
        <f t="shared" si="31"/>
        <v>0</v>
      </c>
      <c r="Q197" s="154">
        <v>0</v>
      </c>
      <c r="R197" s="154">
        <f t="shared" si="32"/>
        <v>0</v>
      </c>
      <c r="S197" s="154">
        <v>0</v>
      </c>
      <c r="T197" s="154">
        <f t="shared" si="33"/>
        <v>0</v>
      </c>
      <c r="U197" s="155" t="s">
        <v>1</v>
      </c>
      <c r="AR197" s="156" t="s">
        <v>197</v>
      </c>
      <c r="AT197" s="156" t="s">
        <v>130</v>
      </c>
      <c r="AU197" s="156" t="s">
        <v>136</v>
      </c>
      <c r="AY197" s="13" t="s">
        <v>127</v>
      </c>
      <c r="BE197" s="157">
        <f t="shared" si="34"/>
        <v>0</v>
      </c>
      <c r="BF197" s="157">
        <f t="shared" si="35"/>
        <v>0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3" t="s">
        <v>136</v>
      </c>
      <c r="BK197" s="158">
        <f t="shared" si="39"/>
        <v>0</v>
      </c>
      <c r="BL197" s="13" t="s">
        <v>197</v>
      </c>
      <c r="BM197" s="156" t="s">
        <v>587</v>
      </c>
    </row>
    <row r="198" spans="2:65" s="1" customFormat="1" ht="24" customHeight="1">
      <c r="B198" s="28"/>
      <c r="C198" s="146" t="s">
        <v>588</v>
      </c>
      <c r="D198" s="146" t="s">
        <v>130</v>
      </c>
      <c r="E198" s="147" t="s">
        <v>589</v>
      </c>
      <c r="F198" s="148" t="s">
        <v>590</v>
      </c>
      <c r="G198" s="149" t="s">
        <v>320</v>
      </c>
      <c r="H198" s="150"/>
      <c r="I198" s="150"/>
      <c r="J198" s="151">
        <f t="shared" si="30"/>
        <v>0</v>
      </c>
      <c r="K198" s="148" t="s">
        <v>144</v>
      </c>
      <c r="L198" s="28"/>
      <c r="M198" s="152" t="s">
        <v>1</v>
      </c>
      <c r="N198" s="153" t="s">
        <v>45</v>
      </c>
      <c r="P198" s="154">
        <f t="shared" si="31"/>
        <v>0</v>
      </c>
      <c r="Q198" s="154">
        <v>0</v>
      </c>
      <c r="R198" s="154">
        <f t="shared" si="32"/>
        <v>0</v>
      </c>
      <c r="S198" s="154">
        <v>0</v>
      </c>
      <c r="T198" s="154">
        <f t="shared" si="33"/>
        <v>0</v>
      </c>
      <c r="U198" s="155" t="s">
        <v>1</v>
      </c>
      <c r="AR198" s="156" t="s">
        <v>197</v>
      </c>
      <c r="AT198" s="156" t="s">
        <v>130</v>
      </c>
      <c r="AU198" s="156" t="s">
        <v>136</v>
      </c>
      <c r="AY198" s="13" t="s">
        <v>127</v>
      </c>
      <c r="BE198" s="157">
        <f t="shared" si="34"/>
        <v>0</v>
      </c>
      <c r="BF198" s="157">
        <f t="shared" si="35"/>
        <v>0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3" t="s">
        <v>136</v>
      </c>
      <c r="BK198" s="158">
        <f t="shared" si="39"/>
        <v>0</v>
      </c>
      <c r="BL198" s="13" t="s">
        <v>197</v>
      </c>
      <c r="BM198" s="156" t="s">
        <v>591</v>
      </c>
    </row>
    <row r="199" spans="2:65" s="1" customFormat="1" ht="49.9" customHeight="1">
      <c r="B199" s="28"/>
      <c r="E199" s="137" t="s">
        <v>236</v>
      </c>
      <c r="F199" s="137" t="s">
        <v>237</v>
      </c>
      <c r="I199" s="87"/>
      <c r="J199" s="125">
        <f t="shared" ref="J199:J204" si="40">BK199</f>
        <v>0</v>
      </c>
      <c r="L199" s="28"/>
      <c r="M199" s="168"/>
      <c r="U199" s="52"/>
      <c r="AT199" s="13" t="s">
        <v>78</v>
      </c>
      <c r="AU199" s="13" t="s">
        <v>79</v>
      </c>
      <c r="AY199" s="13" t="s">
        <v>238</v>
      </c>
      <c r="BK199" s="158">
        <f>SUM(BK200:BK204)</f>
        <v>0</v>
      </c>
    </row>
    <row r="200" spans="2:65" s="1" customFormat="1" ht="16.350000000000001" customHeight="1">
      <c r="B200" s="28"/>
      <c r="C200" s="169" t="s">
        <v>1</v>
      </c>
      <c r="D200" s="169" t="s">
        <v>130</v>
      </c>
      <c r="E200" s="170" t="s">
        <v>1</v>
      </c>
      <c r="F200" s="171" t="s">
        <v>1</v>
      </c>
      <c r="G200" s="172" t="s">
        <v>1</v>
      </c>
      <c r="H200" s="173"/>
      <c r="I200" s="173"/>
      <c r="J200" s="174">
        <f t="shared" si="40"/>
        <v>0</v>
      </c>
      <c r="K200" s="175"/>
      <c r="L200" s="28"/>
      <c r="M200" s="176" t="s">
        <v>1</v>
      </c>
      <c r="N200" s="177" t="s">
        <v>45</v>
      </c>
      <c r="U200" s="52"/>
      <c r="AT200" s="13" t="s">
        <v>238</v>
      </c>
      <c r="AU200" s="13" t="s">
        <v>87</v>
      </c>
      <c r="AY200" s="13" t="s">
        <v>238</v>
      </c>
      <c r="BE200" s="157">
        <f>IF(N200="základná",J200,0)</f>
        <v>0</v>
      </c>
      <c r="BF200" s="157">
        <f>IF(N200="znížená",J200,0)</f>
        <v>0</v>
      </c>
      <c r="BG200" s="157">
        <f>IF(N200="zákl. prenesená",J200,0)</f>
        <v>0</v>
      </c>
      <c r="BH200" s="157">
        <f>IF(N200="zníž. prenesená",J200,0)</f>
        <v>0</v>
      </c>
      <c r="BI200" s="157">
        <f>IF(N200="nulová",J200,0)</f>
        <v>0</v>
      </c>
      <c r="BJ200" s="13" t="s">
        <v>136</v>
      </c>
      <c r="BK200" s="158">
        <f>I200*H200</f>
        <v>0</v>
      </c>
    </row>
    <row r="201" spans="2:65" s="1" customFormat="1" ht="16.350000000000001" customHeight="1">
      <c r="B201" s="28"/>
      <c r="C201" s="169" t="s">
        <v>1</v>
      </c>
      <c r="D201" s="169" t="s">
        <v>130</v>
      </c>
      <c r="E201" s="170" t="s">
        <v>1</v>
      </c>
      <c r="F201" s="171" t="s">
        <v>1</v>
      </c>
      <c r="G201" s="172" t="s">
        <v>1</v>
      </c>
      <c r="H201" s="173"/>
      <c r="I201" s="173"/>
      <c r="J201" s="174">
        <f t="shared" si="40"/>
        <v>0</v>
      </c>
      <c r="K201" s="175"/>
      <c r="L201" s="28"/>
      <c r="M201" s="176" t="s">
        <v>1</v>
      </c>
      <c r="N201" s="177" t="s">
        <v>45</v>
      </c>
      <c r="U201" s="52"/>
      <c r="AT201" s="13" t="s">
        <v>238</v>
      </c>
      <c r="AU201" s="13" t="s">
        <v>87</v>
      </c>
      <c r="AY201" s="13" t="s">
        <v>238</v>
      </c>
      <c r="BE201" s="157">
        <f>IF(N201="základná",J201,0)</f>
        <v>0</v>
      </c>
      <c r="BF201" s="157">
        <f>IF(N201="znížená",J201,0)</f>
        <v>0</v>
      </c>
      <c r="BG201" s="157">
        <f>IF(N201="zákl. prenesená",J201,0)</f>
        <v>0</v>
      </c>
      <c r="BH201" s="157">
        <f>IF(N201="zníž. prenesená",J201,0)</f>
        <v>0</v>
      </c>
      <c r="BI201" s="157">
        <f>IF(N201="nulová",J201,0)</f>
        <v>0</v>
      </c>
      <c r="BJ201" s="13" t="s">
        <v>136</v>
      </c>
      <c r="BK201" s="158">
        <f>I201*H201</f>
        <v>0</v>
      </c>
    </row>
    <row r="202" spans="2:65" s="1" customFormat="1" ht="16.350000000000001" customHeight="1">
      <c r="B202" s="28"/>
      <c r="C202" s="169" t="s">
        <v>1</v>
      </c>
      <c r="D202" s="169" t="s">
        <v>130</v>
      </c>
      <c r="E202" s="170" t="s">
        <v>1</v>
      </c>
      <c r="F202" s="171" t="s">
        <v>1</v>
      </c>
      <c r="G202" s="172" t="s">
        <v>1</v>
      </c>
      <c r="H202" s="173"/>
      <c r="I202" s="173"/>
      <c r="J202" s="174">
        <f t="shared" si="40"/>
        <v>0</v>
      </c>
      <c r="K202" s="175"/>
      <c r="L202" s="28"/>
      <c r="M202" s="176" t="s">
        <v>1</v>
      </c>
      <c r="N202" s="177" t="s">
        <v>45</v>
      </c>
      <c r="U202" s="52"/>
      <c r="AT202" s="13" t="s">
        <v>238</v>
      </c>
      <c r="AU202" s="13" t="s">
        <v>87</v>
      </c>
      <c r="AY202" s="13" t="s">
        <v>238</v>
      </c>
      <c r="BE202" s="157">
        <f>IF(N202="základná",J202,0)</f>
        <v>0</v>
      </c>
      <c r="BF202" s="157">
        <f>IF(N202="znížená",J202,0)</f>
        <v>0</v>
      </c>
      <c r="BG202" s="157">
        <f>IF(N202="zákl. prenesená",J202,0)</f>
        <v>0</v>
      </c>
      <c r="BH202" s="157">
        <f>IF(N202="zníž. prenesená",J202,0)</f>
        <v>0</v>
      </c>
      <c r="BI202" s="157">
        <f>IF(N202="nulová",J202,0)</f>
        <v>0</v>
      </c>
      <c r="BJ202" s="13" t="s">
        <v>136</v>
      </c>
      <c r="BK202" s="158">
        <f>I202*H202</f>
        <v>0</v>
      </c>
    </row>
    <row r="203" spans="2:65" s="1" customFormat="1" ht="16.350000000000001" customHeight="1">
      <c r="B203" s="28"/>
      <c r="C203" s="169" t="s">
        <v>1</v>
      </c>
      <c r="D203" s="169" t="s">
        <v>130</v>
      </c>
      <c r="E203" s="170" t="s">
        <v>1</v>
      </c>
      <c r="F203" s="171" t="s">
        <v>1</v>
      </c>
      <c r="G203" s="172" t="s">
        <v>1</v>
      </c>
      <c r="H203" s="173"/>
      <c r="I203" s="173"/>
      <c r="J203" s="174">
        <f t="shared" si="40"/>
        <v>0</v>
      </c>
      <c r="K203" s="175"/>
      <c r="L203" s="28"/>
      <c r="M203" s="176" t="s">
        <v>1</v>
      </c>
      <c r="N203" s="177" t="s">
        <v>45</v>
      </c>
      <c r="U203" s="52"/>
      <c r="AT203" s="13" t="s">
        <v>238</v>
      </c>
      <c r="AU203" s="13" t="s">
        <v>87</v>
      </c>
      <c r="AY203" s="13" t="s">
        <v>238</v>
      </c>
      <c r="BE203" s="157">
        <f>IF(N203="základná",J203,0)</f>
        <v>0</v>
      </c>
      <c r="BF203" s="157">
        <f>IF(N203="znížená",J203,0)</f>
        <v>0</v>
      </c>
      <c r="BG203" s="157">
        <f>IF(N203="zákl. prenesená",J203,0)</f>
        <v>0</v>
      </c>
      <c r="BH203" s="157">
        <f>IF(N203="zníž. prenesená",J203,0)</f>
        <v>0</v>
      </c>
      <c r="BI203" s="157">
        <f>IF(N203="nulová",J203,0)</f>
        <v>0</v>
      </c>
      <c r="BJ203" s="13" t="s">
        <v>136</v>
      </c>
      <c r="BK203" s="158">
        <f>I203*H203</f>
        <v>0</v>
      </c>
    </row>
    <row r="204" spans="2:65" s="1" customFormat="1" ht="16.350000000000001" customHeight="1">
      <c r="B204" s="28"/>
      <c r="C204" s="169" t="s">
        <v>1</v>
      </c>
      <c r="D204" s="169" t="s">
        <v>130</v>
      </c>
      <c r="E204" s="170" t="s">
        <v>1</v>
      </c>
      <c r="F204" s="171" t="s">
        <v>1</v>
      </c>
      <c r="G204" s="172" t="s">
        <v>1</v>
      </c>
      <c r="H204" s="173"/>
      <c r="I204" s="173"/>
      <c r="J204" s="174">
        <f t="shared" si="40"/>
        <v>0</v>
      </c>
      <c r="K204" s="175"/>
      <c r="L204" s="28"/>
      <c r="M204" s="176" t="s">
        <v>1</v>
      </c>
      <c r="N204" s="177" t="s">
        <v>45</v>
      </c>
      <c r="O204" s="178"/>
      <c r="P204" s="178"/>
      <c r="Q204" s="178"/>
      <c r="R204" s="178"/>
      <c r="S204" s="178"/>
      <c r="T204" s="178"/>
      <c r="U204" s="179"/>
      <c r="AT204" s="13" t="s">
        <v>238</v>
      </c>
      <c r="AU204" s="13" t="s">
        <v>87</v>
      </c>
      <c r="AY204" s="13" t="s">
        <v>238</v>
      </c>
      <c r="BE204" s="157">
        <f>IF(N204="základná",J204,0)</f>
        <v>0</v>
      </c>
      <c r="BF204" s="157">
        <f>IF(N204="znížená",J204,0)</f>
        <v>0</v>
      </c>
      <c r="BG204" s="157">
        <f>IF(N204="zákl. prenesená",J204,0)</f>
        <v>0</v>
      </c>
      <c r="BH204" s="157">
        <f>IF(N204="zníž. prenesená",J204,0)</f>
        <v>0</v>
      </c>
      <c r="BI204" s="157">
        <f>IF(N204="nulová",J204,0)</f>
        <v>0</v>
      </c>
      <c r="BJ204" s="13" t="s">
        <v>136</v>
      </c>
      <c r="BK204" s="158">
        <f>I204*H204</f>
        <v>0</v>
      </c>
    </row>
    <row r="205" spans="2:65" s="1" customFormat="1" ht="6.95" customHeight="1">
      <c r="B205" s="40"/>
      <c r="C205" s="41"/>
      <c r="D205" s="41"/>
      <c r="E205" s="41"/>
      <c r="F205" s="41"/>
      <c r="G205" s="41"/>
      <c r="H205" s="41"/>
      <c r="I205" s="107"/>
      <c r="J205" s="41"/>
      <c r="K205" s="41"/>
      <c r="L205" s="28"/>
    </row>
  </sheetData>
  <sheetProtection algorithmName="SHA-512" hashValue="62F+NhxIFm078nEguHYyr/b1356/UgtwmxQTLfwJ1jQY8tfJUaOzpsd8rq7ozaj7kcjSjh0rnYe/SIQokWyogg==" saltValue="cOGAgvy7cH2uXnTQoxMstIqR0ouFxen/0ixeGcS9S1UX3iN+OawcpAhmDKL6Q/HPzqEeuZL0GqomCc4btbA4kg==" spinCount="100000" sheet="1" objects="1" scenarios="1" formatColumns="0" formatRows="0" autoFilter="0"/>
  <autoFilter ref="C121:K204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00:D205" xr:uid="{00000000-0002-0000-0300-000000000000}">
      <formula1>"K, M"</formula1>
    </dataValidation>
    <dataValidation type="list" allowBlank="1" showInputMessage="1" showErrorMessage="1" error="Povolené sú hodnoty základná, znížená, nulová." sqref="N200:N205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ASR - Zateplenie administ...</vt:lpstr>
      <vt:lpstr>Bl - Bleskozvod</vt:lpstr>
      <vt:lpstr>UK - Kotolňa</vt:lpstr>
      <vt:lpstr>'ASR - Zateplenie administ...'!Názvy_tlače</vt:lpstr>
      <vt:lpstr>'Bl - Bleskozvod'!Názvy_tlače</vt:lpstr>
      <vt:lpstr>'Rekapitulácia stavby'!Názvy_tlače</vt:lpstr>
      <vt:lpstr>'UK - Kotolňa'!Názvy_tlače</vt:lpstr>
      <vt:lpstr>'ASR - Zateplenie administ...'!Oblasť_tlače</vt:lpstr>
      <vt:lpstr>'Bl - Bleskozvod'!Oblasť_tlače</vt:lpstr>
      <vt:lpstr>'Rekapitulácia stavby'!Oblasť_tlače</vt:lpstr>
      <vt:lpstr>'UK - Kotolňa'!Oblasť_tlače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Fedorko</dc:creator>
  <cp:lastModifiedBy>peto</cp:lastModifiedBy>
  <dcterms:created xsi:type="dcterms:W3CDTF">2019-03-06T13:18:19Z</dcterms:created>
  <dcterms:modified xsi:type="dcterms:W3CDTF">2019-03-13T19:40:57Z</dcterms:modified>
</cp:coreProperties>
</file>