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Share\ps_agentura_ext\SHARE\VO\Zakazky\Zakazky samostatne\Agrokarpaty\Plavnica\"/>
    </mc:Choice>
  </mc:AlternateContent>
  <xr:revisionPtr revIDLastSave="0" documentId="13_ncr:1_{57552E78-1DFF-43C4-8C38-B9DB773F424F}" xr6:coauthVersionLast="41" xr6:coauthVersionMax="41" xr10:uidLastSave="{00000000-0000-0000-0000-000000000000}"/>
  <bookViews>
    <workbookView xWindow="2730" yWindow="2730" windowWidth="21600" windowHeight="11265" xr2:uid="{00000000-000D-0000-FFFF-FFFF00000000}"/>
  </bookViews>
  <sheets>
    <sheet name="Rekapitulácia stavby" sheetId="1" r:id="rId1"/>
    <sheet name="ASR - PREVÁDZKA SUŠIAREŇ ..." sheetId="2" r:id="rId2"/>
  </sheets>
  <definedNames>
    <definedName name="_xlnm._FilterDatabase" localSheetId="1" hidden="1">'ASR - PREVÁDZKA SUŠIAREŇ ...'!$C$125:$K$195</definedName>
    <definedName name="_xlnm.Print_Titles" localSheetId="1">'ASR - PREVÁDZKA SUŠIAREŇ ...'!$125:$125</definedName>
    <definedName name="_xlnm.Print_Titles" localSheetId="0">'Rekapitulácia stavby'!$92:$92</definedName>
    <definedName name="_xlnm.Print_Area" localSheetId="1">'ASR - PREVÁDZKA SUŠIAREŇ ...'!$C$4:$J$76,'ASR - PREVÁDZKA SUŠIAREŇ ...'!$C$82:$J$107,'ASR - PREVÁDZKA SUŠIAREŇ ...'!$C$113:$K$195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195" i="2"/>
  <c r="BH195" i="2"/>
  <c r="BG195" i="2"/>
  <c r="BE195" i="2"/>
  <c r="BK195" i="2"/>
  <c r="J195" i="2" s="1"/>
  <c r="BF195" i="2" s="1"/>
  <c r="BI194" i="2"/>
  <c r="BH194" i="2"/>
  <c r="BG194" i="2"/>
  <c r="BE194" i="2"/>
  <c r="BK194" i="2"/>
  <c r="J194" i="2"/>
  <c r="BF194" i="2"/>
  <c r="BI193" i="2"/>
  <c r="BH193" i="2"/>
  <c r="BG193" i="2"/>
  <c r="BE193" i="2"/>
  <c r="BK193" i="2"/>
  <c r="J193" i="2" s="1"/>
  <c r="BF193" i="2" s="1"/>
  <c r="BI192" i="2"/>
  <c r="BH192" i="2"/>
  <c r="BG192" i="2"/>
  <c r="BE192" i="2"/>
  <c r="BK192" i="2"/>
  <c r="J192" i="2"/>
  <c r="BF192" i="2" s="1"/>
  <c r="BI191" i="2"/>
  <c r="BH191" i="2"/>
  <c r="BG191" i="2"/>
  <c r="BE191" i="2"/>
  <c r="BK191" i="2"/>
  <c r="J191" i="2"/>
  <c r="BF191" i="2" s="1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/>
  <c r="BI187" i="2"/>
  <c r="BH187" i="2"/>
  <c r="BG187" i="2"/>
  <c r="BE187" i="2"/>
  <c r="T187" i="2"/>
  <c r="R187" i="2"/>
  <c r="P187" i="2"/>
  <c r="BK187" i="2"/>
  <c r="J187" i="2"/>
  <c r="BF187" i="2" s="1"/>
  <c r="BI186" i="2"/>
  <c r="BH186" i="2"/>
  <c r="BG186" i="2"/>
  <c r="BE186" i="2"/>
  <c r="T186" i="2"/>
  <c r="R186" i="2"/>
  <c r="P186" i="2"/>
  <c r="BK186" i="2"/>
  <c r="J186" i="2"/>
  <c r="BF186" i="2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P180" i="2"/>
  <c r="BK180" i="2"/>
  <c r="J180" i="2"/>
  <c r="BF180" i="2"/>
  <c r="BI179" i="2"/>
  <c r="BH179" i="2"/>
  <c r="BG179" i="2"/>
  <c r="BE179" i="2"/>
  <c r="T179" i="2"/>
  <c r="R179" i="2"/>
  <c r="P179" i="2"/>
  <c r="BK179" i="2"/>
  <c r="J179" i="2"/>
  <c r="BF179" i="2" s="1"/>
  <c r="BI178" i="2"/>
  <c r="BH178" i="2"/>
  <c r="BG178" i="2"/>
  <c r="BE178" i="2"/>
  <c r="T178" i="2"/>
  <c r="R178" i="2"/>
  <c r="P178" i="2"/>
  <c r="BK178" i="2"/>
  <c r="J178" i="2"/>
  <c r="BF178" i="2"/>
  <c r="BI177" i="2"/>
  <c r="BH177" i="2"/>
  <c r="BG177" i="2"/>
  <c r="BE177" i="2"/>
  <c r="T177" i="2"/>
  <c r="R177" i="2"/>
  <c r="P177" i="2"/>
  <c r="BK177" i="2"/>
  <c r="J177" i="2"/>
  <c r="BF177" i="2" s="1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BK168" i="2" s="1"/>
  <c r="J168" i="2" s="1"/>
  <c r="J105" i="2" s="1"/>
  <c r="J170" i="2"/>
  <c r="BF170" i="2"/>
  <c r="BI169" i="2"/>
  <c r="BH169" i="2"/>
  <c r="BG169" i="2"/>
  <c r="BE169" i="2"/>
  <c r="T169" i="2"/>
  <c r="T168" i="2" s="1"/>
  <c r="R169" i="2"/>
  <c r="R168" i="2"/>
  <c r="P169" i="2"/>
  <c r="P168" i="2" s="1"/>
  <c r="BK169" i="2"/>
  <c r="J169" i="2"/>
  <c r="BF169" i="2" s="1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R162" i="2" s="1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BK162" i="2" s="1"/>
  <c r="J162" i="2" s="1"/>
  <c r="J104" i="2" s="1"/>
  <c r="J164" i="2"/>
  <c r="BF164" i="2"/>
  <c r="BI163" i="2"/>
  <c r="BH163" i="2"/>
  <c r="BG163" i="2"/>
  <c r="BE163" i="2"/>
  <c r="T163" i="2"/>
  <c r="T162" i="2" s="1"/>
  <c r="R163" i="2"/>
  <c r="P163" i="2"/>
  <c r="P162" i="2" s="1"/>
  <c r="BK163" i="2"/>
  <c r="J163" i="2"/>
  <c r="BF163" i="2" s="1"/>
  <c r="BI161" i="2"/>
  <c r="BH161" i="2"/>
  <c r="BG161" i="2"/>
  <c r="BE161" i="2"/>
  <c r="T161" i="2"/>
  <c r="T159" i="2" s="1"/>
  <c r="T158" i="2" s="1"/>
  <c r="R161" i="2"/>
  <c r="P161" i="2"/>
  <c r="BK161" i="2"/>
  <c r="J161" i="2"/>
  <c r="BF161" i="2" s="1"/>
  <c r="BI160" i="2"/>
  <c r="BH160" i="2"/>
  <c r="BG160" i="2"/>
  <c r="BE160" i="2"/>
  <c r="T160" i="2"/>
  <c r="R160" i="2"/>
  <c r="R159" i="2" s="1"/>
  <c r="R158" i="2" s="1"/>
  <c r="P160" i="2"/>
  <c r="P159" i="2" s="1"/>
  <c r="P158" i="2" s="1"/>
  <c r="BK160" i="2"/>
  <c r="BK159" i="2"/>
  <c r="J159" i="2" s="1"/>
  <c r="J103" i="2" s="1"/>
  <c r="J160" i="2"/>
  <c r="BF160" i="2" s="1"/>
  <c r="BI157" i="2"/>
  <c r="BH157" i="2"/>
  <c r="BG157" i="2"/>
  <c r="BE157" i="2"/>
  <c r="T157" i="2"/>
  <c r="R157" i="2"/>
  <c r="R154" i="2" s="1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BK154" i="2" s="1"/>
  <c r="J154" i="2" s="1"/>
  <c r="J101" i="2" s="1"/>
  <c r="J156" i="2"/>
  <c r="BF156" i="2"/>
  <c r="BI155" i="2"/>
  <c r="BH155" i="2"/>
  <c r="BG155" i="2"/>
  <c r="BE155" i="2"/>
  <c r="T155" i="2"/>
  <c r="T154" i="2" s="1"/>
  <c r="R155" i="2"/>
  <c r="P155" i="2"/>
  <c r="P154" i="2" s="1"/>
  <c r="BK155" i="2"/>
  <c r="J155" i="2"/>
  <c r="BF155" i="2" s="1"/>
  <c r="BI153" i="2"/>
  <c r="BH153" i="2"/>
  <c r="BG153" i="2"/>
  <c r="BE153" i="2"/>
  <c r="T153" i="2"/>
  <c r="R153" i="2"/>
  <c r="P153" i="2"/>
  <c r="BK153" i="2"/>
  <c r="J153" i="2"/>
  <c r="BF153" i="2" s="1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 s="1"/>
  <c r="BI150" i="2"/>
  <c r="BH150" i="2"/>
  <c r="BG150" i="2"/>
  <c r="BE150" i="2"/>
  <c r="T150" i="2"/>
  <c r="R150" i="2"/>
  <c r="P150" i="2"/>
  <c r="BK150" i="2"/>
  <c r="J150" i="2"/>
  <c r="BF150" i="2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/>
  <c r="BI145" i="2"/>
  <c r="BH145" i="2"/>
  <c r="BG145" i="2"/>
  <c r="BE145" i="2"/>
  <c r="T145" i="2"/>
  <c r="R145" i="2"/>
  <c r="P145" i="2"/>
  <c r="BK145" i="2"/>
  <c r="J145" i="2"/>
  <c r="BF145" i="2" s="1"/>
  <c r="BI144" i="2"/>
  <c r="BH144" i="2"/>
  <c r="BG144" i="2"/>
  <c r="BE144" i="2"/>
  <c r="T144" i="2"/>
  <c r="R144" i="2"/>
  <c r="P144" i="2"/>
  <c r="BK144" i="2"/>
  <c r="J144" i="2"/>
  <c r="BF144" i="2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R141" i="2"/>
  <c r="P141" i="2"/>
  <c r="BK141" i="2"/>
  <c r="J141" i="2"/>
  <c r="BF141" i="2" s="1"/>
  <c r="BI140" i="2"/>
  <c r="BH140" i="2"/>
  <c r="BG140" i="2"/>
  <c r="BE140" i="2"/>
  <c r="T140" i="2"/>
  <c r="R140" i="2"/>
  <c r="P140" i="2"/>
  <c r="P137" i="2" s="1"/>
  <c r="BK140" i="2"/>
  <c r="J140" i="2"/>
  <c r="BF140" i="2"/>
  <c r="BI139" i="2"/>
  <c r="BH139" i="2"/>
  <c r="BG139" i="2"/>
  <c r="BE139" i="2"/>
  <c r="T139" i="2"/>
  <c r="T137" i="2" s="1"/>
  <c r="R139" i="2"/>
  <c r="P139" i="2"/>
  <c r="BK139" i="2"/>
  <c r="J139" i="2"/>
  <c r="BF139" i="2" s="1"/>
  <c r="BI138" i="2"/>
  <c r="BH138" i="2"/>
  <c r="BG138" i="2"/>
  <c r="BE138" i="2"/>
  <c r="T138" i="2"/>
  <c r="R138" i="2"/>
  <c r="R137" i="2" s="1"/>
  <c r="P138" i="2"/>
  <c r="BK138" i="2"/>
  <c r="BK137" i="2" s="1"/>
  <c r="J137" i="2" s="1"/>
  <c r="J100" i="2" s="1"/>
  <c r="J138" i="2"/>
  <c r="BF138" i="2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 s="1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T133" i="2"/>
  <c r="R133" i="2"/>
  <c r="R130" i="2" s="1"/>
  <c r="P133" i="2"/>
  <c r="BK133" i="2"/>
  <c r="J133" i="2"/>
  <c r="BF133" i="2" s="1"/>
  <c r="BI132" i="2"/>
  <c r="BH132" i="2"/>
  <c r="BG132" i="2"/>
  <c r="F35" i="2" s="1"/>
  <c r="BB95" i="1" s="1"/>
  <c r="BB94" i="1" s="1"/>
  <c r="BE132" i="2"/>
  <c r="T132" i="2"/>
  <c r="R132" i="2"/>
  <c r="P132" i="2"/>
  <c r="BK132" i="2"/>
  <c r="BK130" i="2" s="1"/>
  <c r="J130" i="2" s="1"/>
  <c r="J99" i="2" s="1"/>
  <c r="J132" i="2"/>
  <c r="BF132" i="2"/>
  <c r="BI131" i="2"/>
  <c r="BH131" i="2"/>
  <c r="BG131" i="2"/>
  <c r="BE131" i="2"/>
  <c r="T131" i="2"/>
  <c r="T130" i="2" s="1"/>
  <c r="R131" i="2"/>
  <c r="P131" i="2"/>
  <c r="P130" i="2" s="1"/>
  <c r="BK131" i="2"/>
  <c r="J131" i="2"/>
  <c r="BF131" i="2" s="1"/>
  <c r="BI129" i="2"/>
  <c r="F37" i="2" s="1"/>
  <c r="BD95" i="1" s="1"/>
  <c r="BD94" i="1" s="1"/>
  <c r="W33" i="1" s="1"/>
  <c r="BH129" i="2"/>
  <c r="F36" i="2"/>
  <c r="BC95" i="1" s="1"/>
  <c r="BC94" i="1" s="1"/>
  <c r="BG129" i="2"/>
  <c r="BE129" i="2"/>
  <c r="J33" i="2" s="1"/>
  <c r="AV95" i="1" s="1"/>
  <c r="F33" i="2"/>
  <c r="AZ95" i="1" s="1"/>
  <c r="AZ94" i="1" s="1"/>
  <c r="T129" i="2"/>
  <c r="T128" i="2"/>
  <c r="R129" i="2"/>
  <c r="R128" i="2"/>
  <c r="P129" i="2"/>
  <c r="P128" i="2"/>
  <c r="BK129" i="2"/>
  <c r="BK128" i="2"/>
  <c r="J128" i="2" s="1"/>
  <c r="J98" i="2" s="1"/>
  <c r="J129" i="2"/>
  <c r="BF129" i="2" s="1"/>
  <c r="J123" i="2"/>
  <c r="J122" i="2"/>
  <c r="F122" i="2"/>
  <c r="F120" i="2"/>
  <c r="E118" i="2"/>
  <c r="J92" i="2"/>
  <c r="J91" i="2"/>
  <c r="F91" i="2"/>
  <c r="F89" i="2"/>
  <c r="E87" i="2"/>
  <c r="J18" i="2"/>
  <c r="E18" i="2"/>
  <c r="F123" i="2" s="1"/>
  <c r="J17" i="2"/>
  <c r="J12" i="2"/>
  <c r="J120" i="2" s="1"/>
  <c r="E7" i="2"/>
  <c r="E116" i="2" s="1"/>
  <c r="AS94" i="1"/>
  <c r="L90" i="1"/>
  <c r="AM90" i="1"/>
  <c r="AM89" i="1"/>
  <c r="L89" i="1"/>
  <c r="AM87" i="1"/>
  <c r="L87" i="1"/>
  <c r="L85" i="1"/>
  <c r="L84" i="1"/>
  <c r="T127" i="2" l="1"/>
  <c r="T126" i="2" s="1"/>
  <c r="AX94" i="1"/>
  <c r="W31" i="1"/>
  <c r="F34" i="2"/>
  <c r="BA95" i="1" s="1"/>
  <c r="BA94" i="1" s="1"/>
  <c r="J34" i="2"/>
  <c r="AW95" i="1" s="1"/>
  <c r="AT95" i="1" s="1"/>
  <c r="AY94" i="1"/>
  <c r="W32" i="1"/>
  <c r="AV94" i="1"/>
  <c r="W29" i="1"/>
  <c r="P127" i="2"/>
  <c r="P126" i="2" s="1"/>
  <c r="AU95" i="1" s="1"/>
  <c r="AU94" i="1" s="1"/>
  <c r="R127" i="2"/>
  <c r="R126" i="2" s="1"/>
  <c r="J89" i="2"/>
  <c r="F92" i="2"/>
  <c r="BK190" i="2"/>
  <c r="J190" i="2" s="1"/>
  <c r="J106" i="2" s="1"/>
  <c r="E85" i="2"/>
  <c r="BK127" i="2"/>
  <c r="BK158" i="2"/>
  <c r="J158" i="2" s="1"/>
  <c r="J102" i="2" s="1"/>
  <c r="BK126" i="2" l="1"/>
  <c r="J126" i="2" s="1"/>
  <c r="J127" i="2"/>
  <c r="J97" i="2" s="1"/>
  <c r="AK29" i="1"/>
  <c r="AT94" i="1"/>
  <c r="W30" i="1"/>
  <c r="AW94" i="1"/>
  <c r="AK30" i="1" s="1"/>
  <c r="J96" i="2" l="1"/>
  <c r="J30" i="2"/>
  <c r="AG95" i="1" l="1"/>
  <c r="J39" i="2"/>
  <c r="AN95" i="1" l="1"/>
  <c r="AG94" i="1"/>
  <c r="AN94" i="1" l="1"/>
  <c r="AK26" i="1"/>
  <c r="AK35" i="1" s="1"/>
</calcChain>
</file>

<file path=xl/sharedStrings.xml><?xml version="1.0" encoding="utf-8"?>
<sst xmlns="http://schemas.openxmlformats.org/spreadsheetml/2006/main" count="1243" uniqueCount="368">
  <si>
    <t>Export Komplet</t>
  </si>
  <si>
    <t/>
  </si>
  <si>
    <t>2.0</t>
  </si>
  <si>
    <t>ZAMOK</t>
  </si>
  <si>
    <t>False</t>
  </si>
  <si>
    <t>{64effeb7-9369-4bab-9ed2-59a62541b82c}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</si>
  <si>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</si>
  <si>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</si>
  <si>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</si>
  <si>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</si>
  <si>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</si>
  <si>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</si>
  <si>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01/01/2019-01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</si>
  <si>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</si>
  <si>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</si>
  <si>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VÝMENA OKIEN A DVERÍ NA VÝROBNEJ HALE f. AGROKARPATY</t>
  </si>
  <si>
    <t>JKSO:</t>
  </si>
  <si>
    <t>811 79</t>
  </si>
  <si>
    <t>KS:</t>
  </si>
  <si>
    <t>1251</t>
  </si>
  <si>
    <t>Miesto:</t>
  </si>
  <si>
    <t>Plavnica</t>
  </si>
  <si>
    <t>Dátum:</t>
  </si>
  <si>
    <t>Objednávateľ:</t>
  </si>
  <si>
    <t>IČO:</t>
  </si>
  <si>
    <t>31679935</t>
  </si>
  <si>
    <t>AGROKARPATY, spol. s r. o. Plavnica</t>
  </si>
  <si>
    <t>IČ DPH:</t>
  </si>
  <si>
    <t>SK 2020525584</t>
  </si>
  <si>
    <t>Zhotoviteľ:</t>
  </si>
  <si>
    <t>Vyplň údaj</t>
  </si>
  <si>
    <t>Projektant:</t>
  </si>
  <si>
    <t>37682075</t>
  </si>
  <si>
    <t>Inf. Pavel Fedorko</t>
  </si>
  <si>
    <t>SK 1045067012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</si>
  <si>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</si>
  <si>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</si>
  <si>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</si>
  <si>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</si>
  <si>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</si>
  <si>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</si>
  <si>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</si>
  <si>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</si>
  <si>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</si>
  <si>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</si>
  <si>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</si>
  <si>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</si>
  <si>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</si>
  <si>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</si>
  <si>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</si>
  <si>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</si>
  <si>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</si>
  <si>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</si>
  <si>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</si>
  <si>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</si>
  <si>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</si>
  <si>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</si>
  <si>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</si>
  <si>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</si>
  <si>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</si>
  <si>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</si>
  <si>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</si>
  <si>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</si>
  <si>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</si>
  <si>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</si>
  <si>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</si>
  <si>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</si>
  <si>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</si>
  <si>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</si>
  <si>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</si>
  <si>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</si>
  <si>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</si>
  <si>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</si>
  <si>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</si>
  <si>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</si>
  <si>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</si>
  <si>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</si>
  <si>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</si>
  <si>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</si>
  <si>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</si>
  <si>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</si>
  <si>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</si>
  <si>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</si>
  <si>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</si>
  <si>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ASR</t>
  </si>
  <si>
    <t>PREVÁDZKA SUŠIAREŇ PLAVNICA</t>
  </si>
  <si>
    <t>STA</t>
  </si>
  <si>
    <t>1</t>
  </si>
  <si>
    <t>{0d82d0d3-5ac4-478c-99c1-714acc196151}</t>
  </si>
  <si>
    <t>KRYCÍ LIST ROZPOČTU</t>
  </si>
  <si>
    <t>Objekt:</t>
  </si>
  <si>
    <t>ASR - PREVÁDZKA SUŠIAREŇ PLAVNICA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</si>
  <si>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</si>
  <si>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</si>
  <si>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</si>
  <si>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</si>
  <si>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</si>
  <si>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</si>
  <si>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</si>
  <si>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</si>
  <si>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</si>
  <si>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</si>
  <si>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</si>
  <si>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764 - Konštrukcie klampiarske</t>
  </si>
  <si>
    <t xml:space="preserve">    766 - Konštrukcie stolárske</t>
  </si>
  <si>
    <t xml:space="preserve">    767 - Konštrukcie doplnkové kovové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</si>
  <si>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</si>
  <si>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</si>
  <si>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</si>
  <si>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</si>
  <si>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</si>
  <si>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</si>
  <si>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</si>
  <si>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</si>
  <si>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</si>
  <si>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</si>
  <si>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</si>
  <si>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</si>
  <si>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</si>
  <si>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Dodávateľ</t>
  </si>
  <si>
    <t>HSV</t>
  </si>
  <si>
    <t>Práce a dodávky HSV</t>
  </si>
  <si>
    <t>ROZPOCET</t>
  </si>
  <si>
    <t>3</t>
  </si>
  <si>
    <t>Zvislé a kompletné konštrukcie</t>
  </si>
  <si>
    <t>106</t>
  </si>
  <si>
    <t>K</t>
  </si>
  <si>
    <t>340238238</t>
  </si>
  <si>
    <t>Zamurovanie otvorov plochy od 0,25 do 1 m2 tvárnicami YTONG (300x499x249)</t>
  </si>
  <si>
    <t>m2</t>
  </si>
  <si>
    <t>CS CENEKON 2019 01</t>
  </si>
  <si>
    <t>4</t>
  </si>
  <si>
    <t>2</t>
  </si>
  <si>
    <t>-760975714</t>
  </si>
  <si>
    <t>6</t>
  </si>
  <si>
    <t>Úpravy povrchov, podlahy, osadenie</t>
  </si>
  <si>
    <t>111</t>
  </si>
  <si>
    <t>611459171</t>
  </si>
  <si>
    <t>Vyspravenie povrchu neomietaných betónových alebo železobetón. konštrukcií maltou cementovou pre omietky</t>
  </si>
  <si>
    <t>1225344088</t>
  </si>
  <si>
    <t>110</t>
  </si>
  <si>
    <t>612451071</t>
  </si>
  <si>
    <t>Vyspravenie povrchu neomietaných betónových stien vnútorných maltou cementovou pre omietky</t>
  </si>
  <si>
    <t>326552960</t>
  </si>
  <si>
    <t>112</t>
  </si>
  <si>
    <t>622463271</t>
  </si>
  <si>
    <t>Sanácia betónových konštrukcií Weber - Terranova, vyrovnávacia malta na jemné opravy, weber.rep vyspravka J, hr. 10 mm</t>
  </si>
  <si>
    <t>-363051985</t>
  </si>
  <si>
    <t>113</t>
  </si>
  <si>
    <t>622463281</t>
  </si>
  <si>
    <t>Sanácia betónových konštrukcií Weber - Terranova, vyrovnávacia malta na hrubé opravy, weber.rep vysprávka H, hr. 30 mm</t>
  </si>
  <si>
    <t>349813612</t>
  </si>
  <si>
    <t>5</t>
  </si>
  <si>
    <t>622466118</t>
  </si>
  <si>
    <t>Príprava vonkajšieho podkladu stien BAUMIT, Uzatvárací základ (Baumit SperrGrund)</t>
  </si>
  <si>
    <t>CS CENEKON 2018 01</t>
  </si>
  <si>
    <t>-1597825357</t>
  </si>
  <si>
    <t>622481119</t>
  </si>
  <si>
    <t>Potiahnutie vonkajších stien, sklotextílnou mriežkou</t>
  </si>
  <si>
    <t>CS Cenekon 2010 01</t>
  </si>
  <si>
    <t>-153066539</t>
  </si>
  <si>
    <t>9</t>
  </si>
  <si>
    <t>Ostatné konštrukcie a práce-búranie</t>
  </si>
  <si>
    <t>81</t>
  </si>
  <si>
    <t>941941831</t>
  </si>
  <si>
    <t>Demontáž lešenia ľahkého pracovného radového s podlahami šírky nad 0,80 do 1,00 m, výšky do 10 m</t>
  </si>
  <si>
    <t>-1472152497</t>
  </si>
  <si>
    <t>80</t>
  </si>
  <si>
    <t>941955003</t>
  </si>
  <si>
    <t>Lešenie ľahké pracovné pomocné s výškou lešeňovej podlahy nad 1,90 do 2,50 m</t>
  </si>
  <si>
    <t>4684097</t>
  </si>
  <si>
    <t>19</t>
  </si>
  <si>
    <t>952902110</t>
  </si>
  <si>
    <t>Čistenie budov zametaním v miestnostiach, chodbách, na schodišti a na povalách</t>
  </si>
  <si>
    <t>-263409727</t>
  </si>
  <si>
    <t>72</t>
  </si>
  <si>
    <t>968071112</t>
  </si>
  <si>
    <t>Vyvesenie kovového okenného krídla do suti plochy do 1, 5 m2</t>
  </si>
  <si>
    <t>ks</t>
  </si>
  <si>
    <t>-1341089301</t>
  </si>
  <si>
    <t>73</t>
  </si>
  <si>
    <t>968071113</t>
  </si>
  <si>
    <t>Vyvesenie kovového okenného krídla do suti plochy nad 1, 5 m2</t>
  </si>
  <si>
    <t>433976737</t>
  </si>
  <si>
    <t>70</t>
  </si>
  <si>
    <t>968071115</t>
  </si>
  <si>
    <t>Demontáž okien kovových, 1 bm obvodu - 0,005t</t>
  </si>
  <si>
    <t>m</t>
  </si>
  <si>
    <t>233059513</t>
  </si>
  <si>
    <t>71</t>
  </si>
  <si>
    <t>968071116</t>
  </si>
  <si>
    <t>Demontáž dverí kovových vchodových, 1 bm obvodu - 0,005t</t>
  </si>
  <si>
    <t>1476160901</t>
  </si>
  <si>
    <t>74</t>
  </si>
  <si>
    <t>968071125</t>
  </si>
  <si>
    <t>Vyvesenie kovového dverného krídla do suti plochy do 2 m2</t>
  </si>
  <si>
    <t>-428382311</t>
  </si>
  <si>
    <t>75</t>
  </si>
  <si>
    <t>968071136</t>
  </si>
  <si>
    <t>Vyvesenie kovového krídla vrát do suti plochy do 4 m2</t>
  </si>
  <si>
    <t>-1954945638</t>
  </si>
  <si>
    <t>77</t>
  </si>
  <si>
    <t>968072245</t>
  </si>
  <si>
    <t>Vybúranie kovových rámov okien jednoduchých plochy do 2 m2,  -0,04100t</t>
  </si>
  <si>
    <t>-1731331369</t>
  </si>
  <si>
    <t>78</t>
  </si>
  <si>
    <t>968072246</t>
  </si>
  <si>
    <t>Vybúranie kovových rámov okien jednoduchých plochy do 4 m2,  -0,03400t</t>
  </si>
  <si>
    <t>-546802943</t>
  </si>
  <si>
    <t>79</t>
  </si>
  <si>
    <t>968072247</t>
  </si>
  <si>
    <t>Vybúranie kovových rámov okien jednoduchých plochy nad 4 m2,  -0,03400t</t>
  </si>
  <si>
    <t>-406305491</t>
  </si>
  <si>
    <t>76</t>
  </si>
  <si>
    <t>968072456</t>
  </si>
  <si>
    <t>Vybúranie kovových dverových zárubní plochy nad 2 m2,  -0,06300t</t>
  </si>
  <si>
    <t>1392342808</t>
  </si>
  <si>
    <t>33</t>
  </si>
  <si>
    <t>979081111</t>
  </si>
  <si>
    <t>Odvoz sutiny a vybúraných hmôt na skládku do 1 km</t>
  </si>
  <si>
    <t>t</t>
  </si>
  <si>
    <t>2132398911</t>
  </si>
  <si>
    <t>34</t>
  </si>
  <si>
    <t>979081121</t>
  </si>
  <si>
    <t>Odvoz sutiny a vybúraných hmôt na skládku za každý ďalší 1 km</t>
  </si>
  <si>
    <t>1460577879</t>
  </si>
  <si>
    <t>35</t>
  </si>
  <si>
    <t>979082111</t>
  </si>
  <si>
    <t>Vnútrostavenisková doprava sutiny a vybúraných hmôt do 10 m</t>
  </si>
  <si>
    <t>1489967615</t>
  </si>
  <si>
    <t>99</t>
  </si>
  <si>
    <t>Presun hmôt HSV</t>
  </si>
  <si>
    <t>55</t>
  </si>
  <si>
    <t>998009101</t>
  </si>
  <si>
    <t>Presun hmôt samostatne budovaného lešenia bez ohľadu na výšku</t>
  </si>
  <si>
    <t>CS Cenekon 2014 02</t>
  </si>
  <si>
    <t>1340215944</t>
  </si>
  <si>
    <t>56</t>
  </si>
  <si>
    <t>998011001</t>
  </si>
  <si>
    <t>Presun hmôt pre budovy  (801, 803, 812), zvislá konštr. z tehál, tvárnic, z kovu výšky do 6 m</t>
  </si>
  <si>
    <t>549843683</t>
  </si>
  <si>
    <t>107</t>
  </si>
  <si>
    <t>999281111</t>
  </si>
  <si>
    <t>Presun hmôt pre opravy a údržbu objektov vrátane vonkajších plášťov výšky do 25 m</t>
  </si>
  <si>
    <t>338459724</t>
  </si>
  <si>
    <t>PSV</t>
  </si>
  <si>
    <t>Práce a dodávky PSV</t>
  </si>
  <si>
    <t>764</t>
  </si>
  <si>
    <t>Konštrukcie klampiarske</t>
  </si>
  <si>
    <t>48</t>
  </si>
  <si>
    <t>764410540</t>
  </si>
  <si>
    <t>Oplechovanie parapetov z poplastovaného plechu, vrátane rohov r.š. 330 mm</t>
  </si>
  <si>
    <t>16</t>
  </si>
  <si>
    <t>-1188166094</t>
  </si>
  <si>
    <t>37</t>
  </si>
  <si>
    <t>764410850</t>
  </si>
  <si>
    <t>Demontáž oplechovania parapetov rš od 100 do 330 mm,  -0,00135t</t>
  </si>
  <si>
    <t>93774333</t>
  </si>
  <si>
    <t>766</t>
  </si>
  <si>
    <t>Konštrukcie stolárske</t>
  </si>
  <si>
    <t>57</t>
  </si>
  <si>
    <t>766641161</t>
  </si>
  <si>
    <t>Montáž dverí plastových, vchodových, 1 m obvodu dverí</t>
  </si>
  <si>
    <t>-428038393</t>
  </si>
  <si>
    <t>59</t>
  </si>
  <si>
    <t>M</t>
  </si>
  <si>
    <t>611730000100 Y2</t>
  </si>
  <si>
    <t xml:space="preserve">Dvojkrýdlové otváravé dvere plastové  šxv 2450x3000 mm, 5 komorový systém , izolačná výplň </t>
  </si>
  <si>
    <t>32</t>
  </si>
  <si>
    <t>-1223244337</t>
  </si>
  <si>
    <t>103</t>
  </si>
  <si>
    <t>766694152</t>
  </si>
  <si>
    <t>Montáž parapetnej dosky plastovej šírky nad 300 mm, dĺžky 1000-1600 mm</t>
  </si>
  <si>
    <t>-604055786</t>
  </si>
  <si>
    <t>104</t>
  </si>
  <si>
    <t>766694153</t>
  </si>
  <si>
    <t>Montáž parapetnej dosky plastovej šírky nad 300 mm, dĺžky 1600-2600 mm</t>
  </si>
  <si>
    <t>980544526</t>
  </si>
  <si>
    <t>105</t>
  </si>
  <si>
    <t>611560000500</t>
  </si>
  <si>
    <t>Parapetná doska plastová, šírka 350 mm, komôrková vnútorná, zlatý dub, mramor, mahagon, svetlý buk, orech, WINK TRADE</t>
  </si>
  <si>
    <t>-681224086</t>
  </si>
  <si>
    <t>767</t>
  </si>
  <si>
    <t>Konštrukcie doplnkové kovové</t>
  </si>
  <si>
    <t>82</t>
  </si>
  <si>
    <t>767612110</t>
  </si>
  <si>
    <t>Montáž okien hliníkových s hydroizolačnými expanznými ISO páskami (expanzná)</t>
  </si>
  <si>
    <t>-1782865131</t>
  </si>
  <si>
    <t>83</t>
  </si>
  <si>
    <t>283550008600</t>
  </si>
  <si>
    <t>Komprimovaná PUR páska Bloco 600 2-6x20 mm/12 m, pre okenné a fasádne konštrukcie, ALLMEDIA</t>
  </si>
  <si>
    <t>-1355832654</t>
  </si>
  <si>
    <t>86</t>
  </si>
  <si>
    <t>553410008200 X 100</t>
  </si>
  <si>
    <t>Okno hliníkové  jednokrídlové OS+O, vxš 1170x1180 mm izolačné dvojsklo</t>
  </si>
  <si>
    <t>975545411</t>
  </si>
  <si>
    <t>87</t>
  </si>
  <si>
    <t>553410008200 X 101</t>
  </si>
  <si>
    <t>Okno hliníkové  jednokrídlové OS+O, vxš 1180x900 mm izolačné dvojsklo</t>
  </si>
  <si>
    <t>-267644426</t>
  </si>
  <si>
    <t>88</t>
  </si>
  <si>
    <t>553410008200 X 102</t>
  </si>
  <si>
    <t>Okno hliníkové  dvojkridlové  S+O, vxš 2400x600 mm izolačné dvojsklo</t>
  </si>
  <si>
    <t>1852832399</t>
  </si>
  <si>
    <t>89</t>
  </si>
  <si>
    <t>553410008200 X 103</t>
  </si>
  <si>
    <t>Okno hliníkové  dvojkrídlové OS+O, vxš 1750x1750 mm izolačné dvojsklo</t>
  </si>
  <si>
    <t>-2108969732</t>
  </si>
  <si>
    <t>90</t>
  </si>
  <si>
    <t>553410008200 X 104</t>
  </si>
  <si>
    <t>Okno hliníkové  členená otvaravo sklopné OS+O, vxš 2400x3000 mm izolačné dvojsklo</t>
  </si>
  <si>
    <t>727179820</t>
  </si>
  <si>
    <t>91</t>
  </si>
  <si>
    <t>553410008200 X 105</t>
  </si>
  <si>
    <t>Okno hliníkové  členené pevné OS+O, vxš 2400x3000 mm izolačné dvojsklo</t>
  </si>
  <si>
    <t>-1202552618</t>
  </si>
  <si>
    <t>92</t>
  </si>
  <si>
    <t>553410008200 X 106</t>
  </si>
  <si>
    <t>Okno hliníkové  členené pevné OS+O, vxš 1200x3000 mm izolačné dvojsklo</t>
  </si>
  <si>
    <t>633846203</t>
  </si>
  <si>
    <t>93</t>
  </si>
  <si>
    <t>767641110</t>
  </si>
  <si>
    <t>Montáž kovového dverového krídla otočného jednokrídlového, do existujúcej zárubne, vrátane kovania</t>
  </si>
  <si>
    <t>655588403</t>
  </si>
  <si>
    <t>94</t>
  </si>
  <si>
    <t>549150000600</t>
  </si>
  <si>
    <t xml:space="preserve">Kľučka dverová 2x, 2x rozeta BB, FAB, nehrdzavejúca oceľ, povrch nerez brúsený, </t>
  </si>
  <si>
    <t>-223298967</t>
  </si>
  <si>
    <t>96</t>
  </si>
  <si>
    <t>553410032200 X200</t>
  </si>
  <si>
    <t>Dvere hliníkové  jednokrídlové otočné 1/3 zasklenie 2/3 výplň 1180x2020 mm</t>
  </si>
  <si>
    <t>-1375287384</t>
  </si>
  <si>
    <t>97</t>
  </si>
  <si>
    <t>767641120</t>
  </si>
  <si>
    <t>Montáž kovového dverového krídla otočného dvojkrídlového, do existujúcej zárubne, vrátane kovania</t>
  </si>
  <si>
    <t>473640288</t>
  </si>
  <si>
    <t>98</t>
  </si>
  <si>
    <t>-738393501</t>
  </si>
  <si>
    <t>553410041100 X 201</t>
  </si>
  <si>
    <t>Dvere hliníkové  dvojkrídlové  otočné 1/3 zasklenie 2/3 výplň 1650x2020 mm</t>
  </si>
  <si>
    <t>-945960637</t>
  </si>
  <si>
    <t>60</t>
  </si>
  <si>
    <t>767651240</t>
  </si>
  <si>
    <t>Montáž vrát otočných, osadených do oceľovej zárubne z dielov, s plochou nad 13 m2</t>
  </si>
  <si>
    <t>31409680</t>
  </si>
  <si>
    <t>65</t>
  </si>
  <si>
    <t>767658113</t>
  </si>
  <si>
    <t>Montáž vrát sekčných sklopných pod strop plochy nad 9 do 13 m2</t>
  </si>
  <si>
    <t>-2026088753</t>
  </si>
  <si>
    <t>62</t>
  </si>
  <si>
    <t>767658125</t>
  </si>
  <si>
    <t>Montáž vrát sekčných - elektrického stropného pohonu</t>
  </si>
  <si>
    <t>-781175398</t>
  </si>
  <si>
    <t>63</t>
  </si>
  <si>
    <t>553410056600 X203</t>
  </si>
  <si>
    <t>Vráta sekčné vxš 3280x3600 mm vodorovne rebrované resp. kazetové s dvierkami</t>
  </si>
  <si>
    <t>-1664201359</t>
  </si>
  <si>
    <t>100</t>
  </si>
  <si>
    <t>767659001</t>
  </si>
  <si>
    <t>Montáž vrát garážových roletových a kazetových, zasúvateľných pod strop plochy do 6 m2</t>
  </si>
  <si>
    <t>-709571970</t>
  </si>
  <si>
    <t>101</t>
  </si>
  <si>
    <t>553410042700 X 202</t>
  </si>
  <si>
    <t>Vráta rolovacie vxš 2000x2800 mm vodorovne rebrované resp. kazetové</t>
  </si>
  <si>
    <t>821179141</t>
  </si>
  <si>
    <t>VP</t>
  </si>
  <si>
    <t xml:space="preserve"> 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</si>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</sst>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9" fillId="4" borderId="0" xfId="0" applyFont="1" applyFill="1" applyAlignment="1">
      <alignment horizontal="left" vertical="center"/>
    </xf>
    <xf numFmtId="0" fontId="0" fillId="4" borderId="0" xfId="0" applyFill="1" applyAlignment="1" applyProtection="1">
      <alignment vertical="center"/>
      <protection locked="0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vertical="center"/>
      <protection locked="0"/>
    </xf>
    <xf numFmtId="167" fontId="6" fillId="0" borderId="0" xfId="0" applyNumberFormat="1" applyFont="1"/>
    <xf numFmtId="0" fontId="0" fillId="0" borderId="3" xfId="0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167" fontId="21" fillId="0" borderId="0" xfId="0" applyNumberFormat="1" applyFont="1"/>
    <xf numFmtId="166" fontId="29" fillId="0" borderId="12" xfId="0" applyNumberFormat="1" applyFont="1" applyBorder="1"/>
    <xf numFmtId="167" fontId="30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0" fontId="8" fillId="0" borderId="14" xfId="0" applyFont="1" applyBorder="1"/>
    <xf numFmtId="166" fontId="8" fillId="0" borderId="0" xfId="0" applyNumberFormat="1" applyFont="1"/>
    <xf numFmtId="0" fontId="8" fillId="0" borderId="15" xfId="0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19" fillId="0" borderId="22" xfId="0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167" fontId="19" fillId="0" borderId="22" xfId="0" applyNumberFormat="1" applyFont="1" applyBorder="1" applyAlignment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31" fillId="0" borderId="22" xfId="0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left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22" xfId="0" applyFont="1" applyBorder="1" applyAlignment="1">
      <alignment horizontal="center" vertical="center" wrapText="1"/>
    </xf>
    <xf numFmtId="167" fontId="31" fillId="2" borderId="22" xfId="0" applyNumberFormat="1" applyFont="1" applyFill="1" applyBorder="1" applyAlignment="1" applyProtection="1">
      <alignment vertical="center"/>
      <protection locked="0"/>
    </xf>
    <xf numFmtId="167" fontId="31" fillId="0" borderId="22" xfId="0" applyNumberFormat="1" applyFont="1" applyBorder="1" applyAlignment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49" fontId="0" fillId="2" borderId="22" xfId="0" applyNumberFormat="1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center" vertical="center" wrapText="1"/>
      <protection locked="0"/>
    </xf>
    <xf numFmtId="167" fontId="0" fillId="2" borderId="22" xfId="0" applyNumberFormat="1" applyFill="1" applyBorder="1" applyAlignment="1" applyProtection="1">
      <alignment vertical="center"/>
      <protection locked="0"/>
    </xf>
    <xf numFmtId="167" fontId="0" fillId="0" borderId="22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18" fillId="2" borderId="22" xfId="0" applyFont="1" applyFill="1" applyBorder="1" applyAlignment="1" applyProtection="1">
      <alignment horizontal="left" vertical="center"/>
      <protection locked="0"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AH10" sqref="AH10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ht="36.950000000000003" customHeight="1"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6</v>
      </c>
    </row>
    <row r="5" spans="1:74" ht="12" customHeight="1">
      <c r="B5" s="16"/>
      <c r="D5" s="20" t="s">
        <v>11</v>
      </c>
      <c r="K5" s="207" t="s">
        <v>12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R5" s="16"/>
      <c r="BE5" s="178" t="s">
        <v>13</v>
      </c>
      <c r="BS5" s="13" t="s">
        <v>6</v>
      </c>
    </row>
    <row r="6" spans="1:74" ht="36.950000000000003" customHeight="1">
      <c r="B6" s="16"/>
      <c r="D6" s="22" t="s">
        <v>14</v>
      </c>
      <c r="K6" s="208" t="s">
        <v>15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R6" s="16"/>
      <c r="BE6" s="179"/>
      <c r="BS6" s="13" t="s">
        <v>6</v>
      </c>
    </row>
    <row r="7" spans="1:74" ht="12" customHeight="1">
      <c r="B7" s="16"/>
      <c r="D7" s="23" t="s">
        <v>16</v>
      </c>
      <c r="K7" s="21" t="s">
        <v>17</v>
      </c>
      <c r="AK7" s="23" t="s">
        <v>18</v>
      </c>
      <c r="AN7" s="21" t="s">
        <v>19</v>
      </c>
      <c r="AR7" s="16"/>
      <c r="BE7" s="179"/>
      <c r="BS7" s="13" t="s">
        <v>6</v>
      </c>
    </row>
    <row r="8" spans="1:74" ht="12" customHeight="1">
      <c r="B8" s="16"/>
      <c r="D8" s="23" t="s">
        <v>20</v>
      </c>
      <c r="K8" s="21" t="s">
        <v>21</v>
      </c>
      <c r="AK8" s="23" t="s">
        <v>22</v>
      </c>
      <c r="AN8" s="24"/>
      <c r="AR8" s="16"/>
      <c r="BE8" s="179"/>
      <c r="BS8" s="13" t="s">
        <v>6</v>
      </c>
    </row>
    <row r="9" spans="1:74" ht="14.45" customHeight="1">
      <c r="B9" s="16"/>
      <c r="AR9" s="16"/>
      <c r="BE9" s="179"/>
      <c r="BS9" s="13" t="s">
        <v>6</v>
      </c>
    </row>
    <row r="10" spans="1:74" ht="12" customHeight="1">
      <c r="B10" s="16"/>
      <c r="D10" s="23" t="s">
        <v>23</v>
      </c>
      <c r="AK10" s="23" t="s">
        <v>24</v>
      </c>
      <c r="AN10" s="21" t="s">
        <v>25</v>
      </c>
      <c r="AR10" s="16"/>
      <c r="BE10" s="179"/>
      <c r="BS10" s="13" t="s">
        <v>6</v>
      </c>
    </row>
    <row r="11" spans="1:74" ht="18.399999999999999" customHeight="1">
      <c r="B11" s="16"/>
      <c r="E11" s="21" t="s">
        <v>26</v>
      </c>
      <c r="AK11" s="23" t="s">
        <v>27</v>
      </c>
      <c r="AN11" s="21" t="s">
        <v>28</v>
      </c>
      <c r="AR11" s="16"/>
      <c r="BE11" s="179"/>
      <c r="BS11" s="13" t="s">
        <v>6</v>
      </c>
    </row>
    <row r="12" spans="1:74" ht="6.95" customHeight="1">
      <c r="B12" s="16"/>
      <c r="AR12" s="16"/>
      <c r="BE12" s="179"/>
      <c r="BS12" s="13" t="s">
        <v>6</v>
      </c>
    </row>
    <row r="13" spans="1:74" ht="12" customHeight="1">
      <c r="B13" s="16"/>
      <c r="D13" s="23" t="s">
        <v>29</v>
      </c>
      <c r="AK13" s="23" t="s">
        <v>24</v>
      </c>
      <c r="AN13" s="25" t="s">
        <v>30</v>
      </c>
      <c r="AR13" s="16"/>
      <c r="BE13" s="179"/>
      <c r="BS13" s="13" t="s">
        <v>6</v>
      </c>
    </row>
    <row r="14" spans="1:74" ht="12.75">
      <c r="B14" s="16"/>
      <c r="E14" s="209" t="s">
        <v>30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3" t="s">
        <v>27</v>
      </c>
      <c r="AN14" s="25" t="s">
        <v>30</v>
      </c>
      <c r="AR14" s="16"/>
      <c r="BE14" s="179"/>
      <c r="BS14" s="13" t="s">
        <v>6</v>
      </c>
    </row>
    <row r="15" spans="1:74" ht="6.95" customHeight="1">
      <c r="B15" s="16"/>
      <c r="AR15" s="16"/>
      <c r="BE15" s="179"/>
      <c r="BS15" s="13" t="s">
        <v>4</v>
      </c>
    </row>
    <row r="16" spans="1:74" ht="12" customHeight="1">
      <c r="B16" s="16"/>
      <c r="D16" s="23" t="s">
        <v>31</v>
      </c>
      <c r="AK16" s="23" t="s">
        <v>24</v>
      </c>
      <c r="AN16" s="21" t="s">
        <v>32</v>
      </c>
      <c r="AR16" s="16"/>
      <c r="BE16" s="179"/>
      <c r="BS16" s="13" t="s">
        <v>4</v>
      </c>
    </row>
    <row r="17" spans="2:71" ht="18.399999999999999" customHeight="1">
      <c r="B17" s="16"/>
      <c r="E17" s="21" t="s">
        <v>33</v>
      </c>
      <c r="AK17" s="23" t="s">
        <v>27</v>
      </c>
      <c r="AN17" s="21" t="s">
        <v>34</v>
      </c>
      <c r="AR17" s="16"/>
      <c r="BE17" s="179"/>
      <c r="BS17" s="13" t="s">
        <v>35</v>
      </c>
    </row>
    <row r="18" spans="2:71" ht="6.95" customHeight="1">
      <c r="B18" s="16"/>
      <c r="AR18" s="16"/>
      <c r="BE18" s="179"/>
      <c r="BS18" s="13" t="s">
        <v>36</v>
      </c>
    </row>
    <row r="19" spans="2:71" ht="12" customHeight="1">
      <c r="B19" s="16"/>
      <c r="D19" s="23" t="s">
        <v>37</v>
      </c>
      <c r="AK19" s="23" t="s">
        <v>24</v>
      </c>
      <c r="AN19" s="21" t="s">
        <v>32</v>
      </c>
      <c r="AR19" s="16"/>
      <c r="BE19" s="179"/>
      <c r="BS19" s="13" t="s">
        <v>36</v>
      </c>
    </row>
    <row r="20" spans="2:71" ht="18.399999999999999" customHeight="1">
      <c r="B20" s="16"/>
      <c r="E20" s="21" t="s">
        <v>33</v>
      </c>
      <c r="AK20" s="23" t="s">
        <v>27</v>
      </c>
      <c r="AN20" s="21" t="s">
        <v>34</v>
      </c>
      <c r="AR20" s="16"/>
      <c r="BE20" s="179"/>
      <c r="BS20" s="13" t="s">
        <v>35</v>
      </c>
    </row>
    <row r="21" spans="2:71" ht="6.95" customHeight="1">
      <c r="B21" s="16"/>
      <c r="AR21" s="16"/>
      <c r="BE21" s="179"/>
    </row>
    <row r="22" spans="2:71" ht="12" customHeight="1">
      <c r="B22" s="16"/>
      <c r="D22" s="23" t="s">
        <v>38</v>
      </c>
      <c r="AR22" s="16"/>
      <c r="BE22" s="179"/>
    </row>
    <row r="23" spans="2:71" ht="16.5" customHeight="1">
      <c r="B23" s="16"/>
      <c r="E23" s="211" t="s">
        <v>1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R23" s="16"/>
      <c r="BE23" s="179"/>
    </row>
    <row r="24" spans="2:71" ht="6.95" customHeight="1">
      <c r="B24" s="16"/>
      <c r="AR24" s="16"/>
      <c r="BE24" s="179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79"/>
    </row>
    <row r="26" spans="2:71" s="1" customFormat="1" ht="25.9" customHeight="1">
      <c r="B26" s="28"/>
      <c r="D26" s="29" t="s">
        <v>39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1">
        <f>ROUND(AG94,2)</f>
        <v>0</v>
      </c>
      <c r="AL26" s="182"/>
      <c r="AM26" s="182"/>
      <c r="AN26" s="182"/>
      <c r="AO26" s="182"/>
      <c r="AR26" s="28"/>
      <c r="BE26" s="179"/>
    </row>
    <row r="27" spans="2:71" s="1" customFormat="1" ht="6.95" customHeight="1">
      <c r="B27" s="28"/>
      <c r="AR27" s="28"/>
      <c r="BE27" s="179"/>
    </row>
    <row r="28" spans="2:71" s="1" customFormat="1" ht="12.75">
      <c r="B28" s="28"/>
      <c r="L28" s="212" t="s">
        <v>40</v>
      </c>
      <c r="M28" s="212"/>
      <c r="N28" s="212"/>
      <c r="O28" s="212"/>
      <c r="P28" s="212"/>
      <c r="W28" s="212" t="s">
        <v>41</v>
      </c>
      <c r="X28" s="212"/>
      <c r="Y28" s="212"/>
      <c r="Z28" s="212"/>
      <c r="AA28" s="212"/>
      <c r="AB28" s="212"/>
      <c r="AC28" s="212"/>
      <c r="AD28" s="212"/>
      <c r="AE28" s="212"/>
      <c r="AK28" s="212" t="s">
        <v>42</v>
      </c>
      <c r="AL28" s="212"/>
      <c r="AM28" s="212"/>
      <c r="AN28" s="212"/>
      <c r="AO28" s="212"/>
      <c r="AR28" s="28"/>
      <c r="BE28" s="179"/>
    </row>
    <row r="29" spans="2:71" s="2" customFormat="1" ht="14.45" customHeight="1">
      <c r="B29" s="32"/>
      <c r="D29" s="23" t="s">
        <v>43</v>
      </c>
      <c r="F29" s="23" t="s">
        <v>44</v>
      </c>
      <c r="L29" s="213">
        <v>0.2</v>
      </c>
      <c r="M29" s="177"/>
      <c r="N29" s="177"/>
      <c r="O29" s="177"/>
      <c r="P29" s="177"/>
      <c r="W29" s="176">
        <f>ROUND(AZ94, 2)</f>
        <v>0</v>
      </c>
      <c r="X29" s="177"/>
      <c r="Y29" s="177"/>
      <c r="Z29" s="177"/>
      <c r="AA29" s="177"/>
      <c r="AB29" s="177"/>
      <c r="AC29" s="177"/>
      <c r="AD29" s="177"/>
      <c r="AE29" s="177"/>
      <c r="AK29" s="176">
        <f>ROUND(AV94, 2)</f>
        <v>0</v>
      </c>
      <c r="AL29" s="177"/>
      <c r="AM29" s="177"/>
      <c r="AN29" s="177"/>
      <c r="AO29" s="177"/>
      <c r="AR29" s="32"/>
      <c r="BE29" s="180"/>
    </row>
    <row r="30" spans="2:71" s="2" customFormat="1" ht="14.45" customHeight="1">
      <c r="B30" s="32"/>
      <c r="F30" s="23" t="s">
        <v>45</v>
      </c>
      <c r="L30" s="213">
        <v>0.2</v>
      </c>
      <c r="M30" s="177"/>
      <c r="N30" s="177"/>
      <c r="O30" s="177"/>
      <c r="P30" s="177"/>
      <c r="W30" s="176">
        <f>ROUND(BA94, 2)</f>
        <v>0</v>
      </c>
      <c r="X30" s="177"/>
      <c r="Y30" s="177"/>
      <c r="Z30" s="177"/>
      <c r="AA30" s="177"/>
      <c r="AB30" s="177"/>
      <c r="AC30" s="177"/>
      <c r="AD30" s="177"/>
      <c r="AE30" s="177"/>
      <c r="AK30" s="176">
        <f>ROUND(AW94, 2)</f>
        <v>0</v>
      </c>
      <c r="AL30" s="177"/>
      <c r="AM30" s="177"/>
      <c r="AN30" s="177"/>
      <c r="AO30" s="177"/>
      <c r="AR30" s="32"/>
      <c r="BE30" s="180"/>
    </row>
    <row r="31" spans="2:71" s="2" customFormat="1" ht="14.45" hidden="1" customHeight="1">
      <c r="B31" s="32"/>
      <c r="F31" s="23" t="s">
        <v>46</v>
      </c>
      <c r="L31" s="213">
        <v>0.2</v>
      </c>
      <c r="M31" s="177"/>
      <c r="N31" s="177"/>
      <c r="O31" s="177"/>
      <c r="P31" s="177"/>
      <c r="W31" s="176">
        <f>ROUND(BB94, 2)</f>
        <v>0</v>
      </c>
      <c r="X31" s="177"/>
      <c r="Y31" s="177"/>
      <c r="Z31" s="177"/>
      <c r="AA31" s="177"/>
      <c r="AB31" s="177"/>
      <c r="AC31" s="177"/>
      <c r="AD31" s="177"/>
      <c r="AE31" s="177"/>
      <c r="AK31" s="176">
        <v>0</v>
      </c>
      <c r="AL31" s="177"/>
      <c r="AM31" s="177"/>
      <c r="AN31" s="177"/>
      <c r="AO31" s="177"/>
      <c r="AR31" s="32"/>
      <c r="BE31" s="180"/>
    </row>
    <row r="32" spans="2:71" s="2" customFormat="1" ht="14.45" hidden="1" customHeight="1">
      <c r="B32" s="32"/>
      <c r="F32" s="23" t="s">
        <v>47</v>
      </c>
      <c r="L32" s="213">
        <v>0.2</v>
      </c>
      <c r="M32" s="177"/>
      <c r="N32" s="177"/>
      <c r="O32" s="177"/>
      <c r="P32" s="177"/>
      <c r="W32" s="176">
        <f>ROUND(BC94, 2)</f>
        <v>0</v>
      </c>
      <c r="X32" s="177"/>
      <c r="Y32" s="177"/>
      <c r="Z32" s="177"/>
      <c r="AA32" s="177"/>
      <c r="AB32" s="177"/>
      <c r="AC32" s="177"/>
      <c r="AD32" s="177"/>
      <c r="AE32" s="177"/>
      <c r="AK32" s="176">
        <v>0</v>
      </c>
      <c r="AL32" s="177"/>
      <c r="AM32" s="177"/>
      <c r="AN32" s="177"/>
      <c r="AO32" s="177"/>
      <c r="AR32" s="32"/>
      <c r="BE32" s="180"/>
    </row>
    <row r="33" spans="2:57" s="2" customFormat="1" ht="14.45" hidden="1" customHeight="1">
      <c r="B33" s="32"/>
      <c r="F33" s="23" t="s">
        <v>48</v>
      </c>
      <c r="L33" s="213">
        <v>0</v>
      </c>
      <c r="M33" s="177"/>
      <c r="N33" s="177"/>
      <c r="O33" s="177"/>
      <c r="P33" s="177"/>
      <c r="W33" s="176">
        <f>ROUND(BD94, 2)</f>
        <v>0</v>
      </c>
      <c r="X33" s="177"/>
      <c r="Y33" s="177"/>
      <c r="Z33" s="177"/>
      <c r="AA33" s="177"/>
      <c r="AB33" s="177"/>
      <c r="AC33" s="177"/>
      <c r="AD33" s="177"/>
      <c r="AE33" s="177"/>
      <c r="AK33" s="176">
        <v>0</v>
      </c>
      <c r="AL33" s="177"/>
      <c r="AM33" s="177"/>
      <c r="AN33" s="177"/>
      <c r="AO33" s="177"/>
      <c r="AR33" s="32"/>
      <c r="BE33" s="180"/>
    </row>
    <row r="34" spans="2:57" s="1" customFormat="1" ht="6.95" customHeight="1">
      <c r="B34" s="28"/>
      <c r="AR34" s="28"/>
      <c r="BE34" s="179"/>
    </row>
    <row r="35" spans="2:57" s="1" customFormat="1" ht="25.9" customHeight="1">
      <c r="B35" s="28"/>
      <c r="C35" s="33"/>
      <c r="D35" s="34" t="s">
        <v>49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6" t="s">
        <v>50</v>
      </c>
      <c r="U35" s="35"/>
      <c r="V35" s="35"/>
      <c r="W35" s="35"/>
      <c r="X35" s="183" t="s">
        <v>51</v>
      </c>
      <c r="Y35" s="184"/>
      <c r="Z35" s="184"/>
      <c r="AA35" s="184"/>
      <c r="AB35" s="184"/>
      <c r="AC35" s="35"/>
      <c r="AD35" s="35"/>
      <c r="AE35" s="35"/>
      <c r="AF35" s="35"/>
      <c r="AG35" s="35"/>
      <c r="AH35" s="35"/>
      <c r="AI35" s="35"/>
      <c r="AJ35" s="35"/>
      <c r="AK35" s="185">
        <f>SUM(AK26:AK33)</f>
        <v>0</v>
      </c>
      <c r="AL35" s="184"/>
      <c r="AM35" s="184"/>
      <c r="AN35" s="184"/>
      <c r="AO35" s="186"/>
      <c r="AP35" s="33"/>
      <c r="AQ35" s="33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37" t="s">
        <v>52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53</v>
      </c>
      <c r="AI49" s="38"/>
      <c r="AJ49" s="38"/>
      <c r="AK49" s="38"/>
      <c r="AL49" s="38"/>
      <c r="AM49" s="38"/>
      <c r="AN49" s="38"/>
      <c r="AO49" s="38"/>
      <c r="AR49" s="28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8"/>
      <c r="D60" s="39" t="s">
        <v>54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9" t="s">
        <v>55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9" t="s">
        <v>54</v>
      </c>
      <c r="AI60" s="30"/>
      <c r="AJ60" s="30"/>
      <c r="AK60" s="30"/>
      <c r="AL60" s="30"/>
      <c r="AM60" s="39" t="s">
        <v>55</v>
      </c>
      <c r="AN60" s="30"/>
      <c r="AO60" s="30"/>
      <c r="AR60" s="28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8"/>
      <c r="D64" s="37" t="s">
        <v>56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7" t="s">
        <v>57</v>
      </c>
      <c r="AI64" s="38"/>
      <c r="AJ64" s="38"/>
      <c r="AK64" s="38"/>
      <c r="AL64" s="38"/>
      <c r="AM64" s="38"/>
      <c r="AN64" s="38"/>
      <c r="AO64" s="38"/>
      <c r="AR64" s="28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8"/>
      <c r="D75" s="39" t="s">
        <v>54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9" t="s">
        <v>55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9" t="s">
        <v>54</v>
      </c>
      <c r="AI75" s="30"/>
      <c r="AJ75" s="30"/>
      <c r="AK75" s="30"/>
      <c r="AL75" s="30"/>
      <c r="AM75" s="39" t="s">
        <v>55</v>
      </c>
      <c r="AN75" s="30"/>
      <c r="AO75" s="30"/>
      <c r="AR75" s="28"/>
    </row>
    <row r="76" spans="2:44" s="1" customFormat="1" ht="11.25">
      <c r="B76" s="28"/>
      <c r="AR76" s="28"/>
    </row>
    <row r="77" spans="2:44" s="1" customFormat="1" ht="6.95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28"/>
    </row>
    <row r="81" spans="1:91" s="1" customFormat="1" ht="6.95" customHeight="1">
      <c r="B81" s="42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28"/>
    </row>
    <row r="82" spans="1:91" s="1" customFormat="1" ht="24.95" customHeight="1">
      <c r="B82" s="28"/>
      <c r="C82" s="17" t="s">
        <v>58</v>
      </c>
      <c r="AR82" s="28"/>
    </row>
    <row r="83" spans="1:91" s="1" customFormat="1" ht="6.95" customHeight="1">
      <c r="B83" s="28"/>
      <c r="AR83" s="28"/>
    </row>
    <row r="84" spans="1:91" s="3" customFormat="1" ht="12" customHeight="1">
      <c r="B84" s="44"/>
      <c r="C84" s="23" t="s">
        <v>11</v>
      </c>
      <c r="L84" s="3" t="str">
        <f>K5</f>
        <v>01/01/2019-01</v>
      </c>
      <c r="AR84" s="44"/>
    </row>
    <row r="85" spans="1:91" s="4" customFormat="1" ht="36.950000000000003" customHeight="1">
      <c r="B85" s="45"/>
      <c r="C85" s="46" t="s">
        <v>14</v>
      </c>
      <c r="L85" s="190" t="str">
        <f>K6</f>
        <v>VÝMENA OKIEN A DVERÍ NA VÝROBNEJ HALE f. AGROKARPATY</v>
      </c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R85" s="45"/>
    </row>
    <row r="86" spans="1:91" s="1" customFormat="1" ht="6.95" customHeight="1">
      <c r="B86" s="28"/>
      <c r="AR86" s="28"/>
    </row>
    <row r="87" spans="1:91" s="1" customFormat="1" ht="12" customHeight="1">
      <c r="B87" s="28"/>
      <c r="C87" s="23" t="s">
        <v>20</v>
      </c>
      <c r="L87" s="47" t="str">
        <f>IF(K8="","",K8)</f>
        <v>Plavnica</v>
      </c>
      <c r="AI87" s="23" t="s">
        <v>22</v>
      </c>
      <c r="AM87" s="192" t="str">
        <f>IF(AN8= "","",AN8)</f>
        <v/>
      </c>
      <c r="AN87" s="192"/>
      <c r="AR87" s="28"/>
    </row>
    <row r="88" spans="1:91" s="1" customFormat="1" ht="6.95" customHeight="1">
      <c r="B88" s="28"/>
      <c r="AR88" s="28"/>
    </row>
    <row r="89" spans="1:91" s="1" customFormat="1" ht="15.2" customHeight="1">
      <c r="B89" s="28"/>
      <c r="C89" s="23" t="s">
        <v>23</v>
      </c>
      <c r="L89" s="3" t="str">
        <f>IF(E11= "","",E11)</f>
        <v>AGROKARPATY, spol. s r. o. Plavnica</v>
      </c>
      <c r="AI89" s="23" t="s">
        <v>31</v>
      </c>
      <c r="AM89" s="188" t="str">
        <f>IF(E17="","",E17)</f>
        <v>Inf. Pavel Fedorko</v>
      </c>
      <c r="AN89" s="189"/>
      <c r="AO89" s="189"/>
      <c r="AP89" s="189"/>
      <c r="AR89" s="28"/>
      <c r="AS89" s="193" t="s">
        <v>59</v>
      </c>
      <c r="AT89" s="194"/>
      <c r="AU89" s="49"/>
      <c r="AV89" s="49"/>
      <c r="AW89" s="49"/>
      <c r="AX89" s="49"/>
      <c r="AY89" s="49"/>
      <c r="AZ89" s="49"/>
      <c r="BA89" s="49"/>
      <c r="BB89" s="49"/>
      <c r="BC89" s="49"/>
      <c r="BD89" s="50"/>
    </row>
    <row r="90" spans="1:91" s="1" customFormat="1" ht="15.2" customHeight="1">
      <c r="B90" s="28"/>
      <c r="C90" s="23" t="s">
        <v>29</v>
      </c>
      <c r="L90" s="3" t="str">
        <f>IF(E14= "Vyplň údaj","",E14)</f>
        <v/>
      </c>
      <c r="AI90" s="23" t="s">
        <v>37</v>
      </c>
      <c r="AM90" s="188" t="str">
        <f>IF(E20="","",E20)</f>
        <v>Inf. Pavel Fedorko</v>
      </c>
      <c r="AN90" s="189"/>
      <c r="AO90" s="189"/>
      <c r="AP90" s="189"/>
      <c r="AR90" s="28"/>
      <c r="AS90" s="195"/>
      <c r="AT90" s="196"/>
      <c r="BD90" s="52"/>
    </row>
    <row r="91" spans="1:91" s="1" customFormat="1" ht="10.9" customHeight="1">
      <c r="B91" s="28"/>
      <c r="AR91" s="28"/>
      <c r="AS91" s="195"/>
      <c r="AT91" s="196"/>
      <c r="BD91" s="52"/>
    </row>
    <row r="92" spans="1:91" s="1" customFormat="1" ht="29.25" customHeight="1">
      <c r="B92" s="28"/>
      <c r="C92" s="197" t="s">
        <v>60</v>
      </c>
      <c r="D92" s="198"/>
      <c r="E92" s="198"/>
      <c r="F92" s="198"/>
      <c r="G92" s="198"/>
      <c r="H92" s="53"/>
      <c r="I92" s="199" t="s">
        <v>61</v>
      </c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200" t="s">
        <v>62</v>
      </c>
      <c r="AH92" s="198"/>
      <c r="AI92" s="198"/>
      <c r="AJ92" s="198"/>
      <c r="AK92" s="198"/>
      <c r="AL92" s="198"/>
      <c r="AM92" s="198"/>
      <c r="AN92" s="199" t="s">
        <v>63</v>
      </c>
      <c r="AO92" s="198"/>
      <c r="AP92" s="201"/>
      <c r="AQ92" s="54" t="s">
        <v>64</v>
      </c>
      <c r="AR92" s="28"/>
      <c r="AS92" s="55" t="s">
        <v>65</v>
      </c>
      <c r="AT92" s="56" t="s">
        <v>66</v>
      </c>
      <c r="AU92" s="56" t="s">
        <v>67</v>
      </c>
      <c r="AV92" s="56" t="s">
        <v>68</v>
      </c>
      <c r="AW92" s="56" t="s">
        <v>69</v>
      </c>
      <c r="AX92" s="56" t="s">
        <v>70</v>
      </c>
      <c r="AY92" s="56" t="s">
        <v>71</v>
      </c>
      <c r="AZ92" s="56" t="s">
        <v>72</v>
      </c>
      <c r="BA92" s="56" t="s">
        <v>73</v>
      </c>
      <c r="BB92" s="56" t="s">
        <v>74</v>
      </c>
      <c r="BC92" s="56" t="s">
        <v>75</v>
      </c>
      <c r="BD92" s="57" t="s">
        <v>76</v>
      </c>
    </row>
    <row r="93" spans="1:91" s="1" customFormat="1" ht="10.9" customHeight="1">
      <c r="B93" s="28"/>
      <c r="AR93" s="28"/>
      <c r="AS93" s="58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50"/>
    </row>
    <row r="94" spans="1:91" s="5" customFormat="1" ht="32.450000000000003" customHeight="1">
      <c r="B94" s="59"/>
      <c r="C94" s="60" t="s">
        <v>77</v>
      </c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205">
        <f>ROUND(AG95,2)</f>
        <v>0</v>
      </c>
      <c r="AH94" s="205"/>
      <c r="AI94" s="205"/>
      <c r="AJ94" s="205"/>
      <c r="AK94" s="205"/>
      <c r="AL94" s="205"/>
      <c r="AM94" s="205"/>
      <c r="AN94" s="206">
        <f>SUM(AG94,AT94)</f>
        <v>0</v>
      </c>
      <c r="AO94" s="206"/>
      <c r="AP94" s="206"/>
      <c r="AQ94" s="63" t="s">
        <v>1</v>
      </c>
      <c r="AR94" s="59"/>
      <c r="AS94" s="64">
        <f>ROUND(AS95,2)</f>
        <v>0</v>
      </c>
      <c r="AT94" s="65">
        <f>ROUND(SUM(AV94:AW94),2)</f>
        <v>0</v>
      </c>
      <c r="AU94" s="66">
        <f>ROUND(AU95,5)</f>
        <v>0</v>
      </c>
      <c r="AV94" s="65">
        <f>ROUND(AZ94*L29,2)</f>
        <v>0</v>
      </c>
      <c r="AW94" s="65">
        <f>ROUND(BA94*L30,2)</f>
        <v>0</v>
      </c>
      <c r="AX94" s="65">
        <f>ROUND(BB94*L29,2)</f>
        <v>0</v>
      </c>
      <c r="AY94" s="65">
        <f>ROUND(BC94*L30,2)</f>
        <v>0</v>
      </c>
      <c r="AZ94" s="65">
        <f>ROUND(AZ95,2)</f>
        <v>0</v>
      </c>
      <c r="BA94" s="65">
        <f>ROUND(BA95,2)</f>
        <v>0</v>
      </c>
      <c r="BB94" s="65">
        <f>ROUND(BB95,2)</f>
        <v>0</v>
      </c>
      <c r="BC94" s="65">
        <f>ROUND(BC95,2)</f>
        <v>0</v>
      </c>
      <c r="BD94" s="67">
        <f>ROUND(BD95,2)</f>
        <v>0</v>
      </c>
      <c r="BS94" s="68" t="s">
        <v>78</v>
      </c>
      <c r="BT94" s="68" t="s">
        <v>79</v>
      </c>
      <c r="BU94" s="69" t="s">
        <v>80</v>
      </c>
      <c r="BV94" s="68" t="s">
        <v>81</v>
      </c>
      <c r="BW94" s="68" t="s">
        <v>5</v>
      </c>
      <c r="BX94" s="68" t="s">
        <v>82</v>
      </c>
      <c r="CL94" s="68" t="s">
        <v>17</v>
      </c>
    </row>
    <row r="95" spans="1:91" s="6" customFormat="1" ht="16.5" customHeight="1">
      <c r="A95" s="70" t="s">
        <v>83</v>
      </c>
      <c r="B95" s="71"/>
      <c r="C95" s="72"/>
      <c r="D95" s="204" t="s">
        <v>84</v>
      </c>
      <c r="E95" s="204"/>
      <c r="F95" s="204"/>
      <c r="G95" s="204"/>
      <c r="H95" s="204"/>
      <c r="I95" s="73"/>
      <c r="J95" s="204" t="s">
        <v>85</v>
      </c>
      <c r="K95" s="204"/>
      <c r="L95" s="204"/>
      <c r="M95" s="204"/>
      <c r="N95" s="204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2">
        <f>'ASR - PREVÁDZKA SUŠIAREŇ ...'!J30</f>
        <v>0</v>
      </c>
      <c r="AH95" s="203"/>
      <c r="AI95" s="203"/>
      <c r="AJ95" s="203"/>
      <c r="AK95" s="203"/>
      <c r="AL95" s="203"/>
      <c r="AM95" s="203"/>
      <c r="AN95" s="202">
        <f>SUM(AG95,AT95)</f>
        <v>0</v>
      </c>
      <c r="AO95" s="203"/>
      <c r="AP95" s="203"/>
      <c r="AQ95" s="74" t="s">
        <v>86</v>
      </c>
      <c r="AR95" s="71"/>
      <c r="AS95" s="75">
        <v>0</v>
      </c>
      <c r="AT95" s="76">
        <f>ROUND(SUM(AV95:AW95),2)</f>
        <v>0</v>
      </c>
      <c r="AU95" s="77">
        <f>'ASR - PREVÁDZKA SUŠIAREŇ ...'!P126</f>
        <v>0</v>
      </c>
      <c r="AV95" s="76">
        <f>'ASR - PREVÁDZKA SUŠIAREŇ ...'!J33</f>
        <v>0</v>
      </c>
      <c r="AW95" s="76">
        <f>'ASR - PREVÁDZKA SUŠIAREŇ ...'!J34</f>
        <v>0</v>
      </c>
      <c r="AX95" s="76">
        <f>'ASR - PREVÁDZKA SUŠIAREŇ ...'!J35</f>
        <v>0</v>
      </c>
      <c r="AY95" s="76">
        <f>'ASR - PREVÁDZKA SUŠIAREŇ ...'!J36</f>
        <v>0</v>
      </c>
      <c r="AZ95" s="76">
        <f>'ASR - PREVÁDZKA SUŠIAREŇ ...'!F33</f>
        <v>0</v>
      </c>
      <c r="BA95" s="76">
        <f>'ASR - PREVÁDZKA SUŠIAREŇ ...'!F34</f>
        <v>0</v>
      </c>
      <c r="BB95" s="76">
        <f>'ASR - PREVÁDZKA SUŠIAREŇ ...'!F35</f>
        <v>0</v>
      </c>
      <c r="BC95" s="76">
        <f>'ASR - PREVÁDZKA SUŠIAREŇ ...'!F36</f>
        <v>0</v>
      </c>
      <c r="BD95" s="78">
        <f>'ASR - PREVÁDZKA SUŠIAREŇ ...'!F37</f>
        <v>0</v>
      </c>
      <c r="BT95" s="79" t="s">
        <v>87</v>
      </c>
      <c r="BV95" s="79" t="s">
        <v>81</v>
      </c>
      <c r="BW95" s="79" t="s">
        <v>88</v>
      </c>
      <c r="BX95" s="79" t="s">
        <v>5</v>
      </c>
      <c r="CL95" s="79" t="s">
        <v>17</v>
      </c>
      <c r="CM95" s="79" t="s">
        <v>79</v>
      </c>
    </row>
    <row r="96" spans="1:91" s="1" customFormat="1" ht="30" customHeight="1">
      <c r="B96" s="28"/>
      <c r="AR96" s="28"/>
    </row>
    <row r="97" spans="2:44" s="1" customFormat="1" ht="6.95" customHeight="1"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28"/>
    </row>
  </sheetData>
  <sheetProtection algorithmName="SHA-512" hashValue="yVZsHFPv6R5xnBBArCsz6v3CEIte1bHQ3mZCAb4TqyiRYUEKSFP5Mb3+4voC36mYNuWEod+QAlwOG5DVgcDhmQ==" saltValue="Q9Aods4U5k/QbUD9BpLJW72LixarexwQqoZ31JSSwMBOKhBgwhc/mhs8UGQ0KXjx7g9wH+W9w2jsLwp1hyWQ7w==" spinCount="100000" sheet="1" objects="1" scenarios="1" formatColumns="0" formatRows="0"/>
  <mergeCells count="42">
    <mergeCell ref="L30:P30"/>
    <mergeCell ref="L31:P31"/>
    <mergeCell ref="L32:P32"/>
    <mergeCell ref="L33:P33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ASR - PREVÁDZKA SUŠIAREŇ 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96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0" customWidth="1"/>
    <col min="10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1" width="14.16406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AT2" s="13" t="s">
        <v>88</v>
      </c>
    </row>
    <row r="3" spans="2:46" ht="6.95" customHeight="1">
      <c r="B3" s="14"/>
      <c r="C3" s="15"/>
      <c r="D3" s="15"/>
      <c r="E3" s="15"/>
      <c r="F3" s="15"/>
      <c r="G3" s="15"/>
      <c r="H3" s="15"/>
      <c r="I3" s="81"/>
      <c r="J3" s="15"/>
      <c r="K3" s="15"/>
      <c r="L3" s="16"/>
      <c r="AT3" s="13" t="s">
        <v>79</v>
      </c>
    </row>
    <row r="4" spans="2:46" ht="24.95" customHeight="1">
      <c r="B4" s="16"/>
      <c r="D4" s="17" t="s">
        <v>89</v>
      </c>
      <c r="L4" s="16"/>
      <c r="M4" s="82" t="s">
        <v>9</v>
      </c>
      <c r="AT4" s="13" t="s">
        <v>4</v>
      </c>
    </row>
    <row r="5" spans="2:46" ht="6.95" customHeight="1">
      <c r="B5" s="16"/>
      <c r="L5" s="16"/>
    </row>
    <row r="6" spans="2:46" ht="12" customHeight="1">
      <c r="B6" s="16"/>
      <c r="D6" s="23" t="s">
        <v>14</v>
      </c>
      <c r="L6" s="16"/>
    </row>
    <row r="7" spans="2:46" ht="16.5" customHeight="1">
      <c r="B7" s="16"/>
      <c r="E7" s="214" t="str">
        <f>'Rekapitulácia stavby'!K6</f>
        <v>VÝMENA OKIEN A DVERÍ NA VÝROBNEJ HALE f. AGROKARPATY</v>
      </c>
      <c r="F7" s="215"/>
      <c r="G7" s="215"/>
      <c r="H7" s="215"/>
      <c r="L7" s="16"/>
    </row>
    <row r="8" spans="2:46" s="1" customFormat="1" ht="12" customHeight="1">
      <c r="B8" s="28"/>
      <c r="D8" s="23" t="s">
        <v>90</v>
      </c>
      <c r="I8" s="83"/>
      <c r="L8" s="28"/>
    </row>
    <row r="9" spans="2:46" s="1" customFormat="1" ht="36.950000000000003" customHeight="1">
      <c r="B9" s="28"/>
      <c r="E9" s="190" t="s">
        <v>91</v>
      </c>
      <c r="F9" s="216"/>
      <c r="G9" s="216"/>
      <c r="H9" s="216"/>
      <c r="I9" s="83"/>
      <c r="L9" s="28"/>
    </row>
    <row r="10" spans="2:46" s="1" customFormat="1" ht="11.25">
      <c r="B10" s="28"/>
      <c r="I10" s="83"/>
      <c r="L10" s="28"/>
    </row>
    <row r="11" spans="2:46" s="1" customFormat="1" ht="12" customHeight="1">
      <c r="B11" s="28"/>
      <c r="D11" s="23" t="s">
        <v>16</v>
      </c>
      <c r="F11" s="21" t="s">
        <v>17</v>
      </c>
      <c r="I11" s="84" t="s">
        <v>18</v>
      </c>
      <c r="J11" s="21" t="s">
        <v>19</v>
      </c>
      <c r="L11" s="28"/>
    </row>
    <row r="12" spans="2:46" s="1" customFormat="1" ht="12" customHeight="1">
      <c r="B12" s="28"/>
      <c r="D12" s="23" t="s">
        <v>20</v>
      </c>
      <c r="F12" s="21" t="s">
        <v>21</v>
      </c>
      <c r="I12" s="84" t="s">
        <v>22</v>
      </c>
      <c r="J12" s="48">
        <f>'Rekapitulácia stavby'!AN8</f>
        <v>0</v>
      </c>
      <c r="L12" s="28"/>
    </row>
    <row r="13" spans="2:46" s="1" customFormat="1" ht="10.9" customHeight="1">
      <c r="B13" s="28"/>
      <c r="I13" s="83"/>
      <c r="L13" s="28"/>
    </row>
    <row r="14" spans="2:46" s="1" customFormat="1" ht="12" customHeight="1">
      <c r="B14" s="28"/>
      <c r="D14" s="23" t="s">
        <v>23</v>
      </c>
      <c r="I14" s="84" t="s">
        <v>24</v>
      </c>
      <c r="J14" s="21" t="s">
        <v>25</v>
      </c>
      <c r="L14" s="28"/>
    </row>
    <row r="15" spans="2:46" s="1" customFormat="1" ht="18" customHeight="1">
      <c r="B15" s="28"/>
      <c r="E15" s="21" t="s">
        <v>26</v>
      </c>
      <c r="I15" s="84" t="s">
        <v>27</v>
      </c>
      <c r="J15" s="21" t="s">
        <v>28</v>
      </c>
      <c r="L15" s="28"/>
    </row>
    <row r="16" spans="2:46" s="1" customFormat="1" ht="6.95" customHeight="1">
      <c r="B16" s="28"/>
      <c r="I16" s="83"/>
      <c r="L16" s="28"/>
    </row>
    <row r="17" spans="2:12" s="1" customFormat="1" ht="12" customHeight="1">
      <c r="B17" s="28"/>
      <c r="D17" s="23" t="s">
        <v>29</v>
      </c>
      <c r="I17" s="84" t="s">
        <v>24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7" t="str">
        <f>'Rekapitulácia stavby'!E14</f>
        <v>Vyplň údaj</v>
      </c>
      <c r="F18" s="207"/>
      <c r="G18" s="207"/>
      <c r="H18" s="207"/>
      <c r="I18" s="84" t="s">
        <v>27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I19" s="83"/>
      <c r="L19" s="28"/>
    </row>
    <row r="20" spans="2:12" s="1" customFormat="1" ht="12" customHeight="1">
      <c r="B20" s="28"/>
      <c r="D20" s="23" t="s">
        <v>31</v>
      </c>
      <c r="I20" s="84" t="s">
        <v>24</v>
      </c>
      <c r="J20" s="21" t="s">
        <v>32</v>
      </c>
      <c r="L20" s="28"/>
    </row>
    <row r="21" spans="2:12" s="1" customFormat="1" ht="18" customHeight="1">
      <c r="B21" s="28"/>
      <c r="E21" s="21" t="s">
        <v>33</v>
      </c>
      <c r="I21" s="84" t="s">
        <v>27</v>
      </c>
      <c r="J21" s="21" t="s">
        <v>34</v>
      </c>
      <c r="L21" s="28"/>
    </row>
    <row r="22" spans="2:12" s="1" customFormat="1" ht="6.95" customHeight="1">
      <c r="B22" s="28"/>
      <c r="I22" s="83"/>
      <c r="L22" s="28"/>
    </row>
    <row r="23" spans="2:12" s="1" customFormat="1" ht="12" customHeight="1">
      <c r="B23" s="28"/>
      <c r="D23" s="23" t="s">
        <v>37</v>
      </c>
      <c r="I23" s="84" t="s">
        <v>24</v>
      </c>
      <c r="J23" s="21" t="s">
        <v>32</v>
      </c>
      <c r="L23" s="28"/>
    </row>
    <row r="24" spans="2:12" s="1" customFormat="1" ht="18" customHeight="1">
      <c r="B24" s="28"/>
      <c r="E24" s="21" t="s">
        <v>33</v>
      </c>
      <c r="I24" s="84" t="s">
        <v>27</v>
      </c>
      <c r="J24" s="21" t="s">
        <v>34</v>
      </c>
      <c r="L24" s="28"/>
    </row>
    <row r="25" spans="2:12" s="1" customFormat="1" ht="6.95" customHeight="1">
      <c r="B25" s="28"/>
      <c r="I25" s="83"/>
      <c r="L25" s="28"/>
    </row>
    <row r="26" spans="2:12" s="1" customFormat="1" ht="12" customHeight="1">
      <c r="B26" s="28"/>
      <c r="D26" s="23" t="s">
        <v>38</v>
      </c>
      <c r="I26" s="83"/>
      <c r="L26" s="28"/>
    </row>
    <row r="27" spans="2:12" s="7" customFormat="1" ht="16.5" customHeight="1">
      <c r="B27" s="85"/>
      <c r="E27" s="211" t="s">
        <v>1</v>
      </c>
      <c r="F27" s="211"/>
      <c r="G27" s="211"/>
      <c r="H27" s="211"/>
      <c r="I27" s="86"/>
      <c r="L27" s="85"/>
    </row>
    <row r="28" spans="2:12" s="1" customFormat="1" ht="6.95" customHeight="1">
      <c r="B28" s="28"/>
      <c r="I28" s="83"/>
      <c r="L28" s="28"/>
    </row>
    <row r="29" spans="2:12" s="1" customFormat="1" ht="6.95" customHeight="1">
      <c r="B29" s="28"/>
      <c r="D29" s="49"/>
      <c r="E29" s="49"/>
      <c r="F29" s="49"/>
      <c r="G29" s="49"/>
      <c r="H29" s="49"/>
      <c r="I29" s="87"/>
      <c r="J29" s="49"/>
      <c r="K29" s="49"/>
      <c r="L29" s="28"/>
    </row>
    <row r="30" spans="2:12" s="1" customFormat="1" ht="25.35" customHeight="1">
      <c r="B30" s="28"/>
      <c r="D30" s="88" t="s">
        <v>39</v>
      </c>
      <c r="I30" s="83"/>
      <c r="J30" s="62">
        <f>ROUND(J126, 2)</f>
        <v>0</v>
      </c>
      <c r="L30" s="28"/>
    </row>
    <row r="31" spans="2:12" s="1" customFormat="1" ht="6.95" customHeight="1">
      <c r="B31" s="28"/>
      <c r="D31" s="49"/>
      <c r="E31" s="49"/>
      <c r="F31" s="49"/>
      <c r="G31" s="49"/>
      <c r="H31" s="49"/>
      <c r="I31" s="87"/>
      <c r="J31" s="49"/>
      <c r="K31" s="49"/>
      <c r="L31" s="28"/>
    </row>
    <row r="32" spans="2:12" s="1" customFormat="1" ht="14.45" customHeight="1">
      <c r="B32" s="28"/>
      <c r="F32" s="31" t="s">
        <v>41</v>
      </c>
      <c r="I32" s="89" t="s">
        <v>40</v>
      </c>
      <c r="J32" s="31" t="s">
        <v>42</v>
      </c>
      <c r="L32" s="28"/>
    </row>
    <row r="33" spans="2:12" s="1" customFormat="1" ht="14.45" customHeight="1">
      <c r="B33" s="28"/>
      <c r="D33" s="51" t="s">
        <v>43</v>
      </c>
      <c r="E33" s="23" t="s">
        <v>44</v>
      </c>
      <c r="F33" s="90">
        <f>ROUND((ROUND((SUM(BE126:BE189)),  2) + SUM(BE191:BE195)), 2)</f>
        <v>0</v>
      </c>
      <c r="I33" s="91">
        <v>0.2</v>
      </c>
      <c r="J33" s="90">
        <f>ROUND((ROUND(((SUM(BE126:BE189))*I33),  2) + (SUM(BE191:BE195)*I33)), 2)</f>
        <v>0</v>
      </c>
      <c r="L33" s="28"/>
    </row>
    <row r="34" spans="2:12" s="1" customFormat="1" ht="14.45" customHeight="1">
      <c r="B34" s="28"/>
      <c r="E34" s="23" t="s">
        <v>45</v>
      </c>
      <c r="F34" s="90">
        <f>ROUND((ROUND((SUM(BF126:BF189)),  2) + SUM(BF191:BF195)), 2)</f>
        <v>0</v>
      </c>
      <c r="I34" s="91">
        <v>0.2</v>
      </c>
      <c r="J34" s="90">
        <f>ROUND((ROUND(((SUM(BF126:BF189))*I34),  2) + (SUM(BF191:BF195)*I34)), 2)</f>
        <v>0</v>
      </c>
      <c r="L34" s="28"/>
    </row>
    <row r="35" spans="2:12" s="1" customFormat="1" ht="14.45" hidden="1" customHeight="1">
      <c r="B35" s="28"/>
      <c r="E35" s="23" t="s">
        <v>46</v>
      </c>
      <c r="F35" s="90">
        <f>ROUND((ROUND((SUM(BG126:BG189)),  2) + SUM(BG191:BG195)), 2)</f>
        <v>0</v>
      </c>
      <c r="I35" s="91">
        <v>0.2</v>
      </c>
      <c r="J35" s="90">
        <f>0</f>
        <v>0</v>
      </c>
      <c r="L35" s="28"/>
    </row>
    <row r="36" spans="2:12" s="1" customFormat="1" ht="14.45" hidden="1" customHeight="1">
      <c r="B36" s="28"/>
      <c r="E36" s="23" t="s">
        <v>47</v>
      </c>
      <c r="F36" s="90">
        <f>ROUND((ROUND((SUM(BH126:BH189)),  2) + SUM(BH191:BH195)), 2)</f>
        <v>0</v>
      </c>
      <c r="I36" s="91">
        <v>0.2</v>
      </c>
      <c r="J36" s="90">
        <f>0</f>
        <v>0</v>
      </c>
      <c r="L36" s="28"/>
    </row>
    <row r="37" spans="2:12" s="1" customFormat="1" ht="14.45" hidden="1" customHeight="1">
      <c r="B37" s="28"/>
      <c r="E37" s="23" t="s">
        <v>48</v>
      </c>
      <c r="F37" s="90">
        <f>ROUND((ROUND((SUM(BI126:BI189)),  2) + SUM(BI191:BI195)), 2)</f>
        <v>0</v>
      </c>
      <c r="I37" s="91">
        <v>0</v>
      </c>
      <c r="J37" s="90">
        <f>0</f>
        <v>0</v>
      </c>
      <c r="L37" s="28"/>
    </row>
    <row r="38" spans="2:12" s="1" customFormat="1" ht="6.95" customHeight="1">
      <c r="B38" s="28"/>
      <c r="I38" s="83"/>
      <c r="L38" s="28"/>
    </row>
    <row r="39" spans="2:12" s="1" customFormat="1" ht="25.35" customHeight="1">
      <c r="B39" s="28"/>
      <c r="C39" s="92"/>
      <c r="D39" s="93" t="s">
        <v>49</v>
      </c>
      <c r="E39" s="53"/>
      <c r="F39" s="53"/>
      <c r="G39" s="94" t="s">
        <v>50</v>
      </c>
      <c r="H39" s="95" t="s">
        <v>51</v>
      </c>
      <c r="I39" s="96"/>
      <c r="J39" s="97">
        <f>SUM(J30:J37)</f>
        <v>0</v>
      </c>
      <c r="K39" s="98"/>
      <c r="L39" s="28"/>
    </row>
    <row r="40" spans="2:12" s="1" customFormat="1" ht="14.45" customHeight="1">
      <c r="B40" s="28"/>
      <c r="I40" s="83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37" t="s">
        <v>52</v>
      </c>
      <c r="E50" s="38"/>
      <c r="F50" s="38"/>
      <c r="G50" s="37" t="s">
        <v>53</v>
      </c>
      <c r="H50" s="38"/>
      <c r="I50" s="99"/>
      <c r="J50" s="38"/>
      <c r="K50" s="38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39" t="s">
        <v>54</v>
      </c>
      <c r="E61" s="30"/>
      <c r="F61" s="100" t="s">
        <v>55</v>
      </c>
      <c r="G61" s="39" t="s">
        <v>54</v>
      </c>
      <c r="H61" s="30"/>
      <c r="I61" s="101"/>
      <c r="J61" s="102" t="s">
        <v>55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37" t="s">
        <v>56</v>
      </c>
      <c r="E65" s="38"/>
      <c r="F65" s="38"/>
      <c r="G65" s="37" t="s">
        <v>57</v>
      </c>
      <c r="H65" s="38"/>
      <c r="I65" s="99"/>
      <c r="J65" s="38"/>
      <c r="K65" s="38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39" t="s">
        <v>54</v>
      </c>
      <c r="E76" s="30"/>
      <c r="F76" s="100" t="s">
        <v>55</v>
      </c>
      <c r="G76" s="39" t="s">
        <v>54</v>
      </c>
      <c r="H76" s="30"/>
      <c r="I76" s="101"/>
      <c r="J76" s="102" t="s">
        <v>55</v>
      </c>
      <c r="K76" s="30"/>
      <c r="L76" s="28"/>
    </row>
    <row r="77" spans="2:12" s="1" customFormat="1" ht="14.45" customHeight="1">
      <c r="B77" s="40"/>
      <c r="C77" s="41"/>
      <c r="D77" s="41"/>
      <c r="E77" s="41"/>
      <c r="F77" s="41"/>
      <c r="G77" s="41"/>
      <c r="H77" s="41"/>
      <c r="I77" s="103"/>
      <c r="J77" s="41"/>
      <c r="K77" s="41"/>
      <c r="L77" s="28"/>
    </row>
    <row r="81" spans="2:47" s="1" customFormat="1" ht="6.95" customHeight="1">
      <c r="B81" s="42"/>
      <c r="C81" s="43"/>
      <c r="D81" s="43"/>
      <c r="E81" s="43"/>
      <c r="F81" s="43"/>
      <c r="G81" s="43"/>
      <c r="H81" s="43"/>
      <c r="I81" s="104"/>
      <c r="J81" s="43"/>
      <c r="K81" s="43"/>
      <c r="L81" s="28"/>
    </row>
    <row r="82" spans="2:47" s="1" customFormat="1" ht="24.95" customHeight="1">
      <c r="B82" s="28"/>
      <c r="C82" s="17" t="s">
        <v>92</v>
      </c>
      <c r="I82" s="83"/>
      <c r="L82" s="28"/>
    </row>
    <row r="83" spans="2:47" s="1" customFormat="1" ht="6.95" customHeight="1">
      <c r="B83" s="28"/>
      <c r="I83" s="83"/>
      <c r="L83" s="28"/>
    </row>
    <row r="84" spans="2:47" s="1" customFormat="1" ht="12" customHeight="1">
      <c r="B84" s="28"/>
      <c r="C84" s="23" t="s">
        <v>14</v>
      </c>
      <c r="I84" s="83"/>
      <c r="L84" s="28"/>
    </row>
    <row r="85" spans="2:47" s="1" customFormat="1" ht="16.5" customHeight="1">
      <c r="B85" s="28"/>
      <c r="E85" s="214" t="str">
        <f>E7</f>
        <v>VÝMENA OKIEN A DVERÍ NA VÝROBNEJ HALE f. AGROKARPATY</v>
      </c>
      <c r="F85" s="215"/>
      <c r="G85" s="215"/>
      <c r="H85" s="215"/>
      <c r="I85" s="83"/>
      <c r="L85" s="28"/>
    </row>
    <row r="86" spans="2:47" s="1" customFormat="1" ht="12" customHeight="1">
      <c r="B86" s="28"/>
      <c r="C86" s="23" t="s">
        <v>90</v>
      </c>
      <c r="I86" s="83"/>
      <c r="L86" s="28"/>
    </row>
    <row r="87" spans="2:47" s="1" customFormat="1" ht="16.5" customHeight="1">
      <c r="B87" s="28"/>
      <c r="E87" s="190" t="str">
        <f>E9</f>
        <v>ASR - PREVÁDZKA SUŠIAREŇ PLAVNICA</v>
      </c>
      <c r="F87" s="216"/>
      <c r="G87" s="216"/>
      <c r="H87" s="216"/>
      <c r="I87" s="83"/>
      <c r="L87" s="28"/>
    </row>
    <row r="88" spans="2:47" s="1" customFormat="1" ht="6.95" customHeight="1">
      <c r="B88" s="28"/>
      <c r="I88" s="83"/>
      <c r="L88" s="28"/>
    </row>
    <row r="89" spans="2:47" s="1" customFormat="1" ht="12" customHeight="1">
      <c r="B89" s="28"/>
      <c r="C89" s="23" t="s">
        <v>20</v>
      </c>
      <c r="F89" s="21" t="str">
        <f>F12</f>
        <v>Plavnica</v>
      </c>
      <c r="I89" s="84" t="s">
        <v>22</v>
      </c>
      <c r="J89" s="48">
        <f>IF(J12="","",J12)</f>
        <v>0</v>
      </c>
      <c r="L89" s="28"/>
    </row>
    <row r="90" spans="2:47" s="1" customFormat="1" ht="6.95" customHeight="1">
      <c r="B90" s="28"/>
      <c r="I90" s="83"/>
      <c r="L90" s="28"/>
    </row>
    <row r="91" spans="2:47" s="1" customFormat="1" ht="15.2" customHeight="1">
      <c r="B91" s="28"/>
      <c r="C91" s="23" t="s">
        <v>23</v>
      </c>
      <c r="F91" s="21" t="str">
        <f>E15</f>
        <v>AGROKARPATY, spol. s r. o. Plavnica</v>
      </c>
      <c r="I91" s="84" t="s">
        <v>31</v>
      </c>
      <c r="J91" s="26" t="str">
        <f>E21</f>
        <v>Inf. Pavel Fedorko</v>
      </c>
      <c r="L91" s="28"/>
    </row>
    <row r="92" spans="2:47" s="1" customFormat="1" ht="15.2" customHeight="1">
      <c r="B92" s="28"/>
      <c r="C92" s="23" t="s">
        <v>29</v>
      </c>
      <c r="F92" s="21" t="str">
        <f>IF(E18="","",E18)</f>
        <v>Vyplň údaj</v>
      </c>
      <c r="I92" s="84" t="s">
        <v>37</v>
      </c>
      <c r="J92" s="26" t="str">
        <f>E24</f>
        <v>Inf. Pavel Fedorko</v>
      </c>
      <c r="L92" s="28"/>
    </row>
    <row r="93" spans="2:47" s="1" customFormat="1" ht="10.35" customHeight="1">
      <c r="B93" s="28"/>
      <c r="I93" s="83"/>
      <c r="L93" s="28"/>
    </row>
    <row r="94" spans="2:47" s="1" customFormat="1" ht="29.25" customHeight="1">
      <c r="B94" s="28"/>
      <c r="C94" s="105" t="s">
        <v>93</v>
      </c>
      <c r="D94" s="92"/>
      <c r="E94" s="92"/>
      <c r="F94" s="92"/>
      <c r="G94" s="92"/>
      <c r="H94" s="92"/>
      <c r="I94" s="106"/>
      <c r="J94" s="107" t="s">
        <v>94</v>
      </c>
      <c r="K94" s="92"/>
      <c r="L94" s="28"/>
    </row>
    <row r="95" spans="2:47" s="1" customFormat="1" ht="10.35" customHeight="1">
      <c r="B95" s="28"/>
      <c r="I95" s="83"/>
      <c r="L95" s="28"/>
    </row>
    <row r="96" spans="2:47" s="1" customFormat="1" ht="22.9" customHeight="1">
      <c r="B96" s="28"/>
      <c r="C96" s="108" t="s">
        <v>95</v>
      </c>
      <c r="I96" s="83"/>
      <c r="J96" s="62">
        <f>J126</f>
        <v>0</v>
      </c>
      <c r="L96" s="28"/>
      <c r="AU96" s="13" t="s">
        <v>96</v>
      </c>
    </row>
    <row r="97" spans="2:12" s="8" customFormat="1" ht="24.95" customHeight="1">
      <c r="B97" s="109"/>
      <c r="D97" s="110" t="s">
        <v>97</v>
      </c>
      <c r="E97" s="111"/>
      <c r="F97" s="111"/>
      <c r="G97" s="111"/>
      <c r="H97" s="111"/>
      <c r="I97" s="112"/>
      <c r="J97" s="113">
        <f>J127</f>
        <v>0</v>
      </c>
      <c r="L97" s="109"/>
    </row>
    <row r="98" spans="2:12" s="9" customFormat="1" ht="19.899999999999999" customHeight="1">
      <c r="B98" s="114"/>
      <c r="D98" s="115" t="s">
        <v>98</v>
      </c>
      <c r="E98" s="116"/>
      <c r="F98" s="116"/>
      <c r="G98" s="116"/>
      <c r="H98" s="116"/>
      <c r="I98" s="117"/>
      <c r="J98" s="118">
        <f>J128</f>
        <v>0</v>
      </c>
      <c r="L98" s="114"/>
    </row>
    <row r="99" spans="2:12" s="9" customFormat="1" ht="19.899999999999999" customHeight="1">
      <c r="B99" s="114"/>
      <c r="D99" s="115" t="s">
        <v>99</v>
      </c>
      <c r="E99" s="116"/>
      <c r="F99" s="116"/>
      <c r="G99" s="116"/>
      <c r="H99" s="116"/>
      <c r="I99" s="117"/>
      <c r="J99" s="118">
        <f>J130</f>
        <v>0</v>
      </c>
      <c r="L99" s="114"/>
    </row>
    <row r="100" spans="2:12" s="9" customFormat="1" ht="19.899999999999999" customHeight="1">
      <c r="B100" s="114"/>
      <c r="D100" s="115" t="s">
        <v>100</v>
      </c>
      <c r="E100" s="116"/>
      <c r="F100" s="116"/>
      <c r="G100" s="116"/>
      <c r="H100" s="116"/>
      <c r="I100" s="117"/>
      <c r="J100" s="118">
        <f>J137</f>
        <v>0</v>
      </c>
      <c r="L100" s="114"/>
    </row>
    <row r="101" spans="2:12" s="9" customFormat="1" ht="19.899999999999999" customHeight="1">
      <c r="B101" s="114"/>
      <c r="D101" s="115" t="s">
        <v>101</v>
      </c>
      <c r="E101" s="116"/>
      <c r="F101" s="116"/>
      <c r="G101" s="116"/>
      <c r="H101" s="116"/>
      <c r="I101" s="117"/>
      <c r="J101" s="118">
        <f>J154</f>
        <v>0</v>
      </c>
      <c r="L101" s="114"/>
    </row>
    <row r="102" spans="2:12" s="8" customFormat="1" ht="24.95" customHeight="1">
      <c r="B102" s="109"/>
      <c r="D102" s="110" t="s">
        <v>102</v>
      </c>
      <c r="E102" s="111"/>
      <c r="F102" s="111"/>
      <c r="G102" s="111"/>
      <c r="H102" s="111"/>
      <c r="I102" s="112"/>
      <c r="J102" s="113">
        <f>J158</f>
        <v>0</v>
      </c>
      <c r="L102" s="109"/>
    </row>
    <row r="103" spans="2:12" s="9" customFormat="1" ht="19.899999999999999" customHeight="1">
      <c r="B103" s="114"/>
      <c r="D103" s="115" t="s">
        <v>103</v>
      </c>
      <c r="E103" s="116"/>
      <c r="F103" s="116"/>
      <c r="G103" s="116"/>
      <c r="H103" s="116"/>
      <c r="I103" s="117"/>
      <c r="J103" s="118">
        <f>J159</f>
        <v>0</v>
      </c>
      <c r="L103" s="114"/>
    </row>
    <row r="104" spans="2:12" s="9" customFormat="1" ht="19.899999999999999" customHeight="1">
      <c r="B104" s="114"/>
      <c r="D104" s="115" t="s">
        <v>104</v>
      </c>
      <c r="E104" s="116"/>
      <c r="F104" s="116"/>
      <c r="G104" s="116"/>
      <c r="H104" s="116"/>
      <c r="I104" s="117"/>
      <c r="J104" s="118">
        <f>J162</f>
        <v>0</v>
      </c>
      <c r="L104" s="114"/>
    </row>
    <row r="105" spans="2:12" s="9" customFormat="1" ht="19.899999999999999" customHeight="1">
      <c r="B105" s="114"/>
      <c r="D105" s="115" t="s">
        <v>105</v>
      </c>
      <c r="E105" s="116"/>
      <c r="F105" s="116"/>
      <c r="G105" s="116"/>
      <c r="H105" s="116"/>
      <c r="I105" s="117"/>
      <c r="J105" s="118">
        <f>J168</f>
        <v>0</v>
      </c>
      <c r="L105" s="114"/>
    </row>
    <row r="106" spans="2:12" s="8" customFormat="1" ht="21.75" customHeight="1">
      <c r="B106" s="109"/>
      <c r="D106" s="119" t="s">
        <v>106</v>
      </c>
      <c r="I106" s="120"/>
      <c r="J106" s="121">
        <f>J190</f>
        <v>0</v>
      </c>
      <c r="L106" s="109"/>
    </row>
    <row r="107" spans="2:12" s="1" customFormat="1" ht="21.75" customHeight="1">
      <c r="B107" s="28"/>
      <c r="I107" s="83"/>
      <c r="L107" s="28"/>
    </row>
    <row r="108" spans="2:12" s="1" customFormat="1" ht="6.95" customHeight="1">
      <c r="B108" s="40"/>
      <c r="C108" s="41"/>
      <c r="D108" s="41"/>
      <c r="E108" s="41"/>
      <c r="F108" s="41"/>
      <c r="G108" s="41"/>
      <c r="H108" s="41"/>
      <c r="I108" s="103"/>
      <c r="J108" s="41"/>
      <c r="K108" s="41"/>
      <c r="L108" s="28"/>
    </row>
    <row r="112" spans="2:12" s="1" customFormat="1" ht="6.95" customHeight="1">
      <c r="B112" s="42"/>
      <c r="C112" s="43"/>
      <c r="D112" s="43"/>
      <c r="E112" s="43"/>
      <c r="F112" s="43"/>
      <c r="G112" s="43"/>
      <c r="H112" s="43"/>
      <c r="I112" s="104"/>
      <c r="J112" s="43"/>
      <c r="K112" s="43"/>
      <c r="L112" s="28"/>
    </row>
    <row r="113" spans="2:63" s="1" customFormat="1" ht="24.95" customHeight="1">
      <c r="B113" s="28"/>
      <c r="C113" s="17" t="s">
        <v>107</v>
      </c>
      <c r="I113" s="83"/>
      <c r="L113" s="28"/>
    </row>
    <row r="114" spans="2:63" s="1" customFormat="1" ht="6.95" customHeight="1">
      <c r="B114" s="28"/>
      <c r="I114" s="83"/>
      <c r="L114" s="28"/>
    </row>
    <row r="115" spans="2:63" s="1" customFormat="1" ht="12" customHeight="1">
      <c r="B115" s="28"/>
      <c r="C115" s="23" t="s">
        <v>14</v>
      </c>
      <c r="I115" s="83"/>
      <c r="L115" s="28"/>
    </row>
    <row r="116" spans="2:63" s="1" customFormat="1" ht="16.5" customHeight="1">
      <c r="B116" s="28"/>
      <c r="E116" s="214" t="str">
        <f>E7</f>
        <v>VÝMENA OKIEN A DVERÍ NA VÝROBNEJ HALE f. AGROKARPATY</v>
      </c>
      <c r="F116" s="215"/>
      <c r="G116" s="215"/>
      <c r="H116" s="215"/>
      <c r="I116" s="83"/>
      <c r="L116" s="28"/>
    </row>
    <row r="117" spans="2:63" s="1" customFormat="1" ht="12" customHeight="1">
      <c r="B117" s="28"/>
      <c r="C117" s="23" t="s">
        <v>90</v>
      </c>
      <c r="I117" s="83"/>
      <c r="L117" s="28"/>
    </row>
    <row r="118" spans="2:63" s="1" customFormat="1" ht="16.5" customHeight="1">
      <c r="B118" s="28"/>
      <c r="E118" s="190" t="str">
        <f>E9</f>
        <v>ASR - PREVÁDZKA SUŠIAREŇ PLAVNICA</v>
      </c>
      <c r="F118" s="216"/>
      <c r="G118" s="216"/>
      <c r="H118" s="216"/>
      <c r="I118" s="83"/>
      <c r="L118" s="28"/>
    </row>
    <row r="119" spans="2:63" s="1" customFormat="1" ht="6.95" customHeight="1">
      <c r="B119" s="28"/>
      <c r="I119" s="83"/>
      <c r="L119" s="28"/>
    </row>
    <row r="120" spans="2:63" s="1" customFormat="1" ht="12" customHeight="1">
      <c r="B120" s="28"/>
      <c r="C120" s="23" t="s">
        <v>20</v>
      </c>
      <c r="F120" s="21" t="str">
        <f>F12</f>
        <v>Plavnica</v>
      </c>
      <c r="I120" s="84" t="s">
        <v>22</v>
      </c>
      <c r="J120" s="48">
        <f>IF(J12="","",J12)</f>
        <v>0</v>
      </c>
      <c r="L120" s="28"/>
    </row>
    <row r="121" spans="2:63" s="1" customFormat="1" ht="6.95" customHeight="1">
      <c r="B121" s="28"/>
      <c r="I121" s="83"/>
      <c r="L121" s="28"/>
    </row>
    <row r="122" spans="2:63" s="1" customFormat="1" ht="15.2" customHeight="1">
      <c r="B122" s="28"/>
      <c r="C122" s="23" t="s">
        <v>23</v>
      </c>
      <c r="F122" s="21" t="str">
        <f>E15</f>
        <v>AGROKARPATY, spol. s r. o. Plavnica</v>
      </c>
      <c r="I122" s="84" t="s">
        <v>31</v>
      </c>
      <c r="J122" s="26" t="str">
        <f>E21</f>
        <v>Inf. Pavel Fedorko</v>
      </c>
      <c r="L122" s="28"/>
    </row>
    <row r="123" spans="2:63" s="1" customFormat="1" ht="15.2" customHeight="1">
      <c r="B123" s="28"/>
      <c r="C123" s="23" t="s">
        <v>29</v>
      </c>
      <c r="F123" s="21" t="str">
        <f>IF(E18="","",E18)</f>
        <v>Vyplň údaj</v>
      </c>
      <c r="I123" s="84" t="s">
        <v>37</v>
      </c>
      <c r="J123" s="26" t="str">
        <f>E24</f>
        <v>Inf. Pavel Fedorko</v>
      </c>
      <c r="L123" s="28"/>
    </row>
    <row r="124" spans="2:63" s="1" customFormat="1" ht="10.35" customHeight="1">
      <c r="B124" s="28"/>
      <c r="I124" s="83"/>
      <c r="L124" s="28"/>
    </row>
    <row r="125" spans="2:63" s="10" customFormat="1" ht="29.25" customHeight="1">
      <c r="B125" s="122"/>
      <c r="C125" s="123" t="s">
        <v>108</v>
      </c>
      <c r="D125" s="124" t="s">
        <v>64</v>
      </c>
      <c r="E125" s="124" t="s">
        <v>60</v>
      </c>
      <c r="F125" s="124" t="s">
        <v>61</v>
      </c>
      <c r="G125" s="124" t="s">
        <v>109</v>
      </c>
      <c r="H125" s="124" t="s">
        <v>110</v>
      </c>
      <c r="I125" s="125" t="s">
        <v>111</v>
      </c>
      <c r="J125" s="126" t="s">
        <v>94</v>
      </c>
      <c r="K125" s="127" t="s">
        <v>112</v>
      </c>
      <c r="L125" s="122"/>
      <c r="M125" s="55" t="s">
        <v>1</v>
      </c>
      <c r="N125" s="56" t="s">
        <v>43</v>
      </c>
      <c r="O125" s="56" t="s">
        <v>113</v>
      </c>
      <c r="P125" s="56" t="s">
        <v>114</v>
      </c>
      <c r="Q125" s="56" t="s">
        <v>115</v>
      </c>
      <c r="R125" s="56" t="s">
        <v>116</v>
      </c>
      <c r="S125" s="56" t="s">
        <v>117</v>
      </c>
      <c r="T125" s="56" t="s">
        <v>118</v>
      </c>
      <c r="U125" s="57" t="s">
        <v>119</v>
      </c>
    </row>
    <row r="126" spans="2:63" s="1" customFormat="1" ht="22.9" customHeight="1">
      <c r="B126" s="28"/>
      <c r="C126" s="60" t="s">
        <v>95</v>
      </c>
      <c r="I126" s="83"/>
      <c r="J126" s="128">
        <f>BK126</f>
        <v>0</v>
      </c>
      <c r="L126" s="28"/>
      <c r="M126" s="58"/>
      <c r="N126" s="49"/>
      <c r="O126" s="49"/>
      <c r="P126" s="129">
        <f>P127+P158+P190</f>
        <v>0</v>
      </c>
      <c r="Q126" s="49"/>
      <c r="R126" s="129">
        <f>R127+R158+R190</f>
        <v>26.1535783</v>
      </c>
      <c r="S126" s="49"/>
      <c r="T126" s="129">
        <f>T127+T158+T190</f>
        <v>13.8355725</v>
      </c>
      <c r="U126" s="50"/>
      <c r="AT126" s="13" t="s">
        <v>78</v>
      </c>
      <c r="AU126" s="13" t="s">
        <v>96</v>
      </c>
      <c r="BK126" s="130">
        <f>BK127+BK158+BK190</f>
        <v>0</v>
      </c>
    </row>
    <row r="127" spans="2:63" s="11" customFormat="1" ht="25.9" customHeight="1">
      <c r="B127" s="131"/>
      <c r="D127" s="132" t="s">
        <v>78</v>
      </c>
      <c r="E127" s="133" t="s">
        <v>120</v>
      </c>
      <c r="F127" s="133" t="s">
        <v>121</v>
      </c>
      <c r="I127" s="134"/>
      <c r="J127" s="121">
        <f>BK127</f>
        <v>0</v>
      </c>
      <c r="L127" s="131"/>
      <c r="M127" s="135"/>
      <c r="P127" s="136">
        <f>P128+P130+P137+P154</f>
        <v>0</v>
      </c>
      <c r="R127" s="136">
        <f>R128+R130+R137+R154</f>
        <v>19.935441999999998</v>
      </c>
      <c r="T127" s="136">
        <f>T128+T130+T137+T154</f>
        <v>13.6974</v>
      </c>
      <c r="U127" s="137"/>
      <c r="AR127" s="132" t="s">
        <v>87</v>
      </c>
      <c r="AT127" s="138" t="s">
        <v>78</v>
      </c>
      <c r="AU127" s="138" t="s">
        <v>79</v>
      </c>
      <c r="AY127" s="132" t="s">
        <v>122</v>
      </c>
      <c r="BK127" s="139">
        <f>BK128+BK130+BK137+BK154</f>
        <v>0</v>
      </c>
    </row>
    <row r="128" spans="2:63" s="11" customFormat="1" ht="22.9" customHeight="1">
      <c r="B128" s="131"/>
      <c r="D128" s="132" t="s">
        <v>78</v>
      </c>
      <c r="E128" s="140" t="s">
        <v>123</v>
      </c>
      <c r="F128" s="140" t="s">
        <v>124</v>
      </c>
      <c r="I128" s="134"/>
      <c r="J128" s="141">
        <f>BK128</f>
        <v>0</v>
      </c>
      <c r="L128" s="131"/>
      <c r="M128" s="135"/>
      <c r="P128" s="136">
        <f>P129</f>
        <v>0</v>
      </c>
      <c r="R128" s="136">
        <f>R129</f>
        <v>0.96379200000000009</v>
      </c>
      <c r="T128" s="136">
        <f>T129</f>
        <v>0</v>
      </c>
      <c r="U128" s="137"/>
      <c r="AR128" s="132" t="s">
        <v>87</v>
      </c>
      <c r="AT128" s="138" t="s">
        <v>78</v>
      </c>
      <c r="AU128" s="138" t="s">
        <v>87</v>
      </c>
      <c r="AY128" s="132" t="s">
        <v>122</v>
      </c>
      <c r="BK128" s="139">
        <f>BK129</f>
        <v>0</v>
      </c>
    </row>
    <row r="129" spans="2:65" s="1" customFormat="1" ht="24" customHeight="1">
      <c r="B129" s="28"/>
      <c r="C129" s="142" t="s">
        <v>125</v>
      </c>
      <c r="D129" s="142" t="s">
        <v>126</v>
      </c>
      <c r="E129" s="143" t="s">
        <v>127</v>
      </c>
      <c r="F129" s="144" t="s">
        <v>128</v>
      </c>
      <c r="G129" s="145" t="s">
        <v>129</v>
      </c>
      <c r="H129" s="146">
        <v>3.6</v>
      </c>
      <c r="I129" s="146"/>
      <c r="J129" s="147">
        <f>ROUND(I129*H129,3)</f>
        <v>0</v>
      </c>
      <c r="K129" s="144" t="s">
        <v>130</v>
      </c>
      <c r="L129" s="28"/>
      <c r="M129" s="148" t="s">
        <v>1</v>
      </c>
      <c r="N129" s="149" t="s">
        <v>45</v>
      </c>
      <c r="P129" s="150">
        <f>O129*H129</f>
        <v>0</v>
      </c>
      <c r="Q129" s="150">
        <v>0.26772000000000001</v>
      </c>
      <c r="R129" s="150">
        <f>Q129*H129</f>
        <v>0.96379200000000009</v>
      </c>
      <c r="S129" s="150">
        <v>0</v>
      </c>
      <c r="T129" s="150">
        <f>S129*H129</f>
        <v>0</v>
      </c>
      <c r="U129" s="151" t="s">
        <v>1</v>
      </c>
      <c r="AR129" s="152" t="s">
        <v>131</v>
      </c>
      <c r="AT129" s="152" t="s">
        <v>126</v>
      </c>
      <c r="AU129" s="152" t="s">
        <v>132</v>
      </c>
      <c r="AY129" s="13" t="s">
        <v>122</v>
      </c>
      <c r="BE129" s="153">
        <f>IF(N129="základná",J129,0)</f>
        <v>0</v>
      </c>
      <c r="BF129" s="153">
        <f>IF(N129="znížená",J129,0)</f>
        <v>0</v>
      </c>
      <c r="BG129" s="153">
        <f>IF(N129="zákl. prenesená",J129,0)</f>
        <v>0</v>
      </c>
      <c r="BH129" s="153">
        <f>IF(N129="zníž. prenesená",J129,0)</f>
        <v>0</v>
      </c>
      <c r="BI129" s="153">
        <f>IF(N129="nulová",J129,0)</f>
        <v>0</v>
      </c>
      <c r="BJ129" s="13" t="s">
        <v>132</v>
      </c>
      <c r="BK129" s="154">
        <f>ROUND(I129*H129,3)</f>
        <v>0</v>
      </c>
      <c r="BL129" s="13" t="s">
        <v>131</v>
      </c>
      <c r="BM129" s="152" t="s">
        <v>133</v>
      </c>
    </row>
    <row r="130" spans="2:65" s="11" customFormat="1" ht="22.9" customHeight="1">
      <c r="B130" s="131"/>
      <c r="D130" s="132" t="s">
        <v>78</v>
      </c>
      <c r="E130" s="140" t="s">
        <v>134</v>
      </c>
      <c r="F130" s="140" t="s">
        <v>135</v>
      </c>
      <c r="I130" s="134"/>
      <c r="J130" s="141">
        <f>BK130</f>
        <v>0</v>
      </c>
      <c r="L130" s="131"/>
      <c r="M130" s="135"/>
      <c r="P130" s="136">
        <f>SUM(P131:P136)</f>
        <v>0</v>
      </c>
      <c r="R130" s="136">
        <f>SUM(R131:R136)</f>
        <v>6.2116499999999997</v>
      </c>
      <c r="T130" s="136">
        <f>SUM(T131:T136)</f>
        <v>0</v>
      </c>
      <c r="U130" s="137"/>
      <c r="AR130" s="132" t="s">
        <v>87</v>
      </c>
      <c r="AT130" s="138" t="s">
        <v>78</v>
      </c>
      <c r="AU130" s="138" t="s">
        <v>87</v>
      </c>
      <c r="AY130" s="132" t="s">
        <v>122</v>
      </c>
      <c r="BK130" s="139">
        <f>SUM(BK131:BK136)</f>
        <v>0</v>
      </c>
    </row>
    <row r="131" spans="2:65" s="1" customFormat="1" ht="36" customHeight="1">
      <c r="B131" s="28"/>
      <c r="C131" s="142" t="s">
        <v>136</v>
      </c>
      <c r="D131" s="142" t="s">
        <v>126</v>
      </c>
      <c r="E131" s="143" t="s">
        <v>137</v>
      </c>
      <c r="F131" s="144" t="s">
        <v>138</v>
      </c>
      <c r="G131" s="145" t="s">
        <v>129</v>
      </c>
      <c r="H131" s="146">
        <v>60</v>
      </c>
      <c r="I131" s="146"/>
      <c r="J131" s="147">
        <f t="shared" ref="J131:J136" si="0">ROUND(I131*H131,3)</f>
        <v>0</v>
      </c>
      <c r="K131" s="144" t="s">
        <v>130</v>
      </c>
      <c r="L131" s="28"/>
      <c r="M131" s="148" t="s">
        <v>1</v>
      </c>
      <c r="N131" s="149" t="s">
        <v>45</v>
      </c>
      <c r="P131" s="150">
        <f t="shared" ref="P131:P136" si="1">O131*H131</f>
        <v>0</v>
      </c>
      <c r="Q131" s="150">
        <v>6.2100000000000002E-3</v>
      </c>
      <c r="R131" s="150">
        <f t="shared" ref="R131:R136" si="2">Q131*H131</f>
        <v>0.37260000000000004</v>
      </c>
      <c r="S131" s="150">
        <v>0</v>
      </c>
      <c r="T131" s="150">
        <f t="shared" ref="T131:T136" si="3">S131*H131</f>
        <v>0</v>
      </c>
      <c r="U131" s="151" t="s">
        <v>1</v>
      </c>
      <c r="AR131" s="152" t="s">
        <v>131</v>
      </c>
      <c r="AT131" s="152" t="s">
        <v>126</v>
      </c>
      <c r="AU131" s="152" t="s">
        <v>132</v>
      </c>
      <c r="AY131" s="13" t="s">
        <v>122</v>
      </c>
      <c r="BE131" s="153">
        <f t="shared" ref="BE131:BE136" si="4">IF(N131="základná",J131,0)</f>
        <v>0</v>
      </c>
      <c r="BF131" s="153">
        <f t="shared" ref="BF131:BF136" si="5">IF(N131="znížená",J131,0)</f>
        <v>0</v>
      </c>
      <c r="BG131" s="153">
        <f t="shared" ref="BG131:BG136" si="6">IF(N131="zákl. prenesená",J131,0)</f>
        <v>0</v>
      </c>
      <c r="BH131" s="153">
        <f t="shared" ref="BH131:BH136" si="7">IF(N131="zníž. prenesená",J131,0)</f>
        <v>0</v>
      </c>
      <c r="BI131" s="153">
        <f t="shared" ref="BI131:BI136" si="8">IF(N131="nulová",J131,0)</f>
        <v>0</v>
      </c>
      <c r="BJ131" s="13" t="s">
        <v>132</v>
      </c>
      <c r="BK131" s="154">
        <f t="shared" ref="BK131:BK136" si="9">ROUND(I131*H131,3)</f>
        <v>0</v>
      </c>
      <c r="BL131" s="13" t="s">
        <v>131</v>
      </c>
      <c r="BM131" s="152" t="s">
        <v>139</v>
      </c>
    </row>
    <row r="132" spans="2:65" s="1" customFormat="1" ht="24" customHeight="1">
      <c r="B132" s="28"/>
      <c r="C132" s="142" t="s">
        <v>140</v>
      </c>
      <c r="D132" s="142" t="s">
        <v>126</v>
      </c>
      <c r="E132" s="143" t="s">
        <v>141</v>
      </c>
      <c r="F132" s="144" t="s">
        <v>142</v>
      </c>
      <c r="G132" s="145" t="s">
        <v>129</v>
      </c>
      <c r="H132" s="146">
        <v>60</v>
      </c>
      <c r="I132" s="146"/>
      <c r="J132" s="147">
        <f t="shared" si="0"/>
        <v>0</v>
      </c>
      <c r="K132" s="144" t="s">
        <v>130</v>
      </c>
      <c r="L132" s="28"/>
      <c r="M132" s="148" t="s">
        <v>1</v>
      </c>
      <c r="N132" s="149" t="s">
        <v>45</v>
      </c>
      <c r="P132" s="150">
        <f t="shared" si="1"/>
        <v>0</v>
      </c>
      <c r="Q132" s="150">
        <v>6.4000000000000003E-3</v>
      </c>
      <c r="R132" s="150">
        <f t="shared" si="2"/>
        <v>0.38400000000000001</v>
      </c>
      <c r="S132" s="150">
        <v>0</v>
      </c>
      <c r="T132" s="150">
        <f t="shared" si="3"/>
        <v>0</v>
      </c>
      <c r="U132" s="151" t="s">
        <v>1</v>
      </c>
      <c r="AR132" s="152" t="s">
        <v>131</v>
      </c>
      <c r="AT132" s="152" t="s">
        <v>126</v>
      </c>
      <c r="AU132" s="152" t="s">
        <v>132</v>
      </c>
      <c r="AY132" s="13" t="s">
        <v>122</v>
      </c>
      <c r="BE132" s="153">
        <f t="shared" si="4"/>
        <v>0</v>
      </c>
      <c r="BF132" s="153">
        <f t="shared" si="5"/>
        <v>0</v>
      </c>
      <c r="BG132" s="153">
        <f t="shared" si="6"/>
        <v>0</v>
      </c>
      <c r="BH132" s="153">
        <f t="shared" si="7"/>
        <v>0</v>
      </c>
      <c r="BI132" s="153">
        <f t="shared" si="8"/>
        <v>0</v>
      </c>
      <c r="BJ132" s="13" t="s">
        <v>132</v>
      </c>
      <c r="BK132" s="154">
        <f t="shared" si="9"/>
        <v>0</v>
      </c>
      <c r="BL132" s="13" t="s">
        <v>131</v>
      </c>
      <c r="BM132" s="152" t="s">
        <v>143</v>
      </c>
    </row>
    <row r="133" spans="2:65" s="1" customFormat="1" ht="36" customHeight="1">
      <c r="B133" s="28"/>
      <c r="C133" s="142" t="s">
        <v>144</v>
      </c>
      <c r="D133" s="142" t="s">
        <v>126</v>
      </c>
      <c r="E133" s="143" t="s">
        <v>145</v>
      </c>
      <c r="F133" s="144" t="s">
        <v>146</v>
      </c>
      <c r="G133" s="145" t="s">
        <v>129</v>
      </c>
      <c r="H133" s="146">
        <v>60</v>
      </c>
      <c r="I133" s="146"/>
      <c r="J133" s="147">
        <f t="shared" si="0"/>
        <v>0</v>
      </c>
      <c r="K133" s="144" t="s">
        <v>130</v>
      </c>
      <c r="L133" s="28"/>
      <c r="M133" s="148" t="s">
        <v>1</v>
      </c>
      <c r="N133" s="149" t="s">
        <v>45</v>
      </c>
      <c r="P133" s="150">
        <f t="shared" si="1"/>
        <v>0</v>
      </c>
      <c r="Q133" s="150">
        <v>2.1000000000000001E-2</v>
      </c>
      <c r="R133" s="150">
        <f t="shared" si="2"/>
        <v>1.26</v>
      </c>
      <c r="S133" s="150">
        <v>0</v>
      </c>
      <c r="T133" s="150">
        <f t="shared" si="3"/>
        <v>0</v>
      </c>
      <c r="U133" s="151" t="s">
        <v>1</v>
      </c>
      <c r="AR133" s="152" t="s">
        <v>131</v>
      </c>
      <c r="AT133" s="152" t="s">
        <v>126</v>
      </c>
      <c r="AU133" s="152" t="s">
        <v>132</v>
      </c>
      <c r="AY133" s="13" t="s">
        <v>122</v>
      </c>
      <c r="BE133" s="153">
        <f t="shared" si="4"/>
        <v>0</v>
      </c>
      <c r="BF133" s="153">
        <f t="shared" si="5"/>
        <v>0</v>
      </c>
      <c r="BG133" s="153">
        <f t="shared" si="6"/>
        <v>0</v>
      </c>
      <c r="BH133" s="153">
        <f t="shared" si="7"/>
        <v>0</v>
      </c>
      <c r="BI133" s="153">
        <f t="shared" si="8"/>
        <v>0</v>
      </c>
      <c r="BJ133" s="13" t="s">
        <v>132</v>
      </c>
      <c r="BK133" s="154">
        <f t="shared" si="9"/>
        <v>0</v>
      </c>
      <c r="BL133" s="13" t="s">
        <v>131</v>
      </c>
      <c r="BM133" s="152" t="s">
        <v>147</v>
      </c>
    </row>
    <row r="134" spans="2:65" s="1" customFormat="1" ht="36" customHeight="1">
      <c r="B134" s="28"/>
      <c r="C134" s="142" t="s">
        <v>148</v>
      </c>
      <c r="D134" s="142" t="s">
        <v>126</v>
      </c>
      <c r="E134" s="143" t="s">
        <v>149</v>
      </c>
      <c r="F134" s="144" t="s">
        <v>150</v>
      </c>
      <c r="G134" s="145" t="s">
        <v>129</v>
      </c>
      <c r="H134" s="146">
        <v>60</v>
      </c>
      <c r="I134" s="146"/>
      <c r="J134" s="147">
        <f t="shared" si="0"/>
        <v>0</v>
      </c>
      <c r="K134" s="144" t="s">
        <v>130</v>
      </c>
      <c r="L134" s="28"/>
      <c r="M134" s="148" t="s">
        <v>1</v>
      </c>
      <c r="N134" s="149" t="s">
        <v>45</v>
      </c>
      <c r="P134" s="150">
        <f t="shared" si="1"/>
        <v>0</v>
      </c>
      <c r="Q134" s="150">
        <v>6.3E-2</v>
      </c>
      <c r="R134" s="150">
        <f t="shared" si="2"/>
        <v>3.7800000000000002</v>
      </c>
      <c r="S134" s="150">
        <v>0</v>
      </c>
      <c r="T134" s="150">
        <f t="shared" si="3"/>
        <v>0</v>
      </c>
      <c r="U134" s="151" t="s">
        <v>1</v>
      </c>
      <c r="AR134" s="152" t="s">
        <v>131</v>
      </c>
      <c r="AT134" s="152" t="s">
        <v>126</v>
      </c>
      <c r="AU134" s="152" t="s">
        <v>132</v>
      </c>
      <c r="AY134" s="13" t="s">
        <v>122</v>
      </c>
      <c r="BE134" s="153">
        <f t="shared" si="4"/>
        <v>0</v>
      </c>
      <c r="BF134" s="153">
        <f t="shared" si="5"/>
        <v>0</v>
      </c>
      <c r="BG134" s="153">
        <f t="shared" si="6"/>
        <v>0</v>
      </c>
      <c r="BH134" s="153">
        <f t="shared" si="7"/>
        <v>0</v>
      </c>
      <c r="BI134" s="153">
        <f t="shared" si="8"/>
        <v>0</v>
      </c>
      <c r="BJ134" s="13" t="s">
        <v>132</v>
      </c>
      <c r="BK134" s="154">
        <f t="shared" si="9"/>
        <v>0</v>
      </c>
      <c r="BL134" s="13" t="s">
        <v>131</v>
      </c>
      <c r="BM134" s="152" t="s">
        <v>151</v>
      </c>
    </row>
    <row r="135" spans="2:65" s="1" customFormat="1" ht="24" customHeight="1">
      <c r="B135" s="28"/>
      <c r="C135" s="142" t="s">
        <v>152</v>
      </c>
      <c r="D135" s="142" t="s">
        <v>126</v>
      </c>
      <c r="E135" s="143" t="s">
        <v>153</v>
      </c>
      <c r="F135" s="144" t="s">
        <v>154</v>
      </c>
      <c r="G135" s="145" t="s">
        <v>129</v>
      </c>
      <c r="H135" s="146">
        <v>60</v>
      </c>
      <c r="I135" s="146"/>
      <c r="J135" s="147">
        <f t="shared" si="0"/>
        <v>0</v>
      </c>
      <c r="K135" s="144" t="s">
        <v>155</v>
      </c>
      <c r="L135" s="28"/>
      <c r="M135" s="148" t="s">
        <v>1</v>
      </c>
      <c r="N135" s="149" t="s">
        <v>45</v>
      </c>
      <c r="P135" s="150">
        <f t="shared" si="1"/>
        <v>0</v>
      </c>
      <c r="Q135" s="150">
        <v>5.2999999999999998E-4</v>
      </c>
      <c r="R135" s="150">
        <f t="shared" si="2"/>
        <v>3.1800000000000002E-2</v>
      </c>
      <c r="S135" s="150">
        <v>0</v>
      </c>
      <c r="T135" s="150">
        <f t="shared" si="3"/>
        <v>0</v>
      </c>
      <c r="U135" s="151" t="s">
        <v>1</v>
      </c>
      <c r="AR135" s="152" t="s">
        <v>131</v>
      </c>
      <c r="AT135" s="152" t="s">
        <v>126</v>
      </c>
      <c r="AU135" s="152" t="s">
        <v>132</v>
      </c>
      <c r="AY135" s="13" t="s">
        <v>122</v>
      </c>
      <c r="BE135" s="153">
        <f t="shared" si="4"/>
        <v>0</v>
      </c>
      <c r="BF135" s="153">
        <f t="shared" si="5"/>
        <v>0</v>
      </c>
      <c r="BG135" s="153">
        <f t="shared" si="6"/>
        <v>0</v>
      </c>
      <c r="BH135" s="153">
        <f t="shared" si="7"/>
        <v>0</v>
      </c>
      <c r="BI135" s="153">
        <f t="shared" si="8"/>
        <v>0</v>
      </c>
      <c r="BJ135" s="13" t="s">
        <v>132</v>
      </c>
      <c r="BK135" s="154">
        <f t="shared" si="9"/>
        <v>0</v>
      </c>
      <c r="BL135" s="13" t="s">
        <v>131</v>
      </c>
      <c r="BM135" s="152" t="s">
        <v>156</v>
      </c>
    </row>
    <row r="136" spans="2:65" s="1" customFormat="1" ht="16.5" customHeight="1">
      <c r="B136" s="28"/>
      <c r="C136" s="142" t="s">
        <v>134</v>
      </c>
      <c r="D136" s="142" t="s">
        <v>126</v>
      </c>
      <c r="E136" s="143" t="s">
        <v>157</v>
      </c>
      <c r="F136" s="144" t="s">
        <v>158</v>
      </c>
      <c r="G136" s="145" t="s">
        <v>129</v>
      </c>
      <c r="H136" s="146">
        <v>75</v>
      </c>
      <c r="I136" s="146"/>
      <c r="J136" s="147">
        <f t="shared" si="0"/>
        <v>0</v>
      </c>
      <c r="K136" s="144" t="s">
        <v>159</v>
      </c>
      <c r="L136" s="28"/>
      <c r="M136" s="148" t="s">
        <v>1</v>
      </c>
      <c r="N136" s="149" t="s">
        <v>45</v>
      </c>
      <c r="P136" s="150">
        <f t="shared" si="1"/>
        <v>0</v>
      </c>
      <c r="Q136" s="150">
        <v>5.11E-3</v>
      </c>
      <c r="R136" s="150">
        <f t="shared" si="2"/>
        <v>0.38324999999999998</v>
      </c>
      <c r="S136" s="150">
        <v>0</v>
      </c>
      <c r="T136" s="150">
        <f t="shared" si="3"/>
        <v>0</v>
      </c>
      <c r="U136" s="151" t="s">
        <v>1</v>
      </c>
      <c r="AR136" s="152" t="s">
        <v>131</v>
      </c>
      <c r="AT136" s="152" t="s">
        <v>126</v>
      </c>
      <c r="AU136" s="152" t="s">
        <v>132</v>
      </c>
      <c r="AY136" s="13" t="s">
        <v>122</v>
      </c>
      <c r="BE136" s="153">
        <f t="shared" si="4"/>
        <v>0</v>
      </c>
      <c r="BF136" s="153">
        <f t="shared" si="5"/>
        <v>0</v>
      </c>
      <c r="BG136" s="153">
        <f t="shared" si="6"/>
        <v>0</v>
      </c>
      <c r="BH136" s="153">
        <f t="shared" si="7"/>
        <v>0</v>
      </c>
      <c r="BI136" s="153">
        <f t="shared" si="8"/>
        <v>0</v>
      </c>
      <c r="BJ136" s="13" t="s">
        <v>132</v>
      </c>
      <c r="BK136" s="154">
        <f t="shared" si="9"/>
        <v>0</v>
      </c>
      <c r="BL136" s="13" t="s">
        <v>131</v>
      </c>
      <c r="BM136" s="152" t="s">
        <v>160</v>
      </c>
    </row>
    <row r="137" spans="2:65" s="11" customFormat="1" ht="22.9" customHeight="1">
      <c r="B137" s="131"/>
      <c r="D137" s="132" t="s">
        <v>78</v>
      </c>
      <c r="E137" s="140" t="s">
        <v>161</v>
      </c>
      <c r="F137" s="140" t="s">
        <v>162</v>
      </c>
      <c r="I137" s="134"/>
      <c r="J137" s="141">
        <f>BK137</f>
        <v>0</v>
      </c>
      <c r="L137" s="131"/>
      <c r="M137" s="135"/>
      <c r="P137" s="136">
        <f>SUM(P138:P153)</f>
        <v>0</v>
      </c>
      <c r="R137" s="136">
        <f>SUM(R138:R153)</f>
        <v>12.76</v>
      </c>
      <c r="T137" s="136">
        <f>SUM(T138:T153)</f>
        <v>13.6974</v>
      </c>
      <c r="U137" s="137"/>
      <c r="AR137" s="132" t="s">
        <v>87</v>
      </c>
      <c r="AT137" s="138" t="s">
        <v>78</v>
      </c>
      <c r="AU137" s="138" t="s">
        <v>87</v>
      </c>
      <c r="AY137" s="132" t="s">
        <v>122</v>
      </c>
      <c r="BK137" s="139">
        <f>SUM(BK138:BK153)</f>
        <v>0</v>
      </c>
    </row>
    <row r="138" spans="2:65" s="1" customFormat="1" ht="24" customHeight="1">
      <c r="B138" s="28"/>
      <c r="C138" s="142" t="s">
        <v>163</v>
      </c>
      <c r="D138" s="142" t="s">
        <v>126</v>
      </c>
      <c r="E138" s="143" t="s">
        <v>164</v>
      </c>
      <c r="F138" s="144" t="s">
        <v>165</v>
      </c>
      <c r="G138" s="145" t="s">
        <v>129</v>
      </c>
      <c r="H138" s="146">
        <v>400</v>
      </c>
      <c r="I138" s="146"/>
      <c r="J138" s="147">
        <f t="shared" ref="J138:J153" si="10">ROUND(I138*H138,3)</f>
        <v>0</v>
      </c>
      <c r="K138" s="144" t="s">
        <v>130</v>
      </c>
      <c r="L138" s="28"/>
      <c r="M138" s="148" t="s">
        <v>1</v>
      </c>
      <c r="N138" s="149" t="s">
        <v>45</v>
      </c>
      <c r="P138" s="150">
        <f t="shared" ref="P138:P153" si="11">O138*H138</f>
        <v>0</v>
      </c>
      <c r="Q138" s="150">
        <v>2.572E-2</v>
      </c>
      <c r="R138" s="150">
        <f t="shared" ref="R138:R153" si="12">Q138*H138</f>
        <v>10.288</v>
      </c>
      <c r="S138" s="150">
        <v>0</v>
      </c>
      <c r="T138" s="150">
        <f t="shared" ref="T138:T153" si="13">S138*H138</f>
        <v>0</v>
      </c>
      <c r="U138" s="151" t="s">
        <v>1</v>
      </c>
      <c r="AR138" s="152" t="s">
        <v>131</v>
      </c>
      <c r="AT138" s="152" t="s">
        <v>126</v>
      </c>
      <c r="AU138" s="152" t="s">
        <v>132</v>
      </c>
      <c r="AY138" s="13" t="s">
        <v>122</v>
      </c>
      <c r="BE138" s="153">
        <f t="shared" ref="BE138:BE153" si="14">IF(N138="základná",J138,0)</f>
        <v>0</v>
      </c>
      <c r="BF138" s="153">
        <f t="shared" ref="BF138:BF153" si="15">IF(N138="znížená",J138,0)</f>
        <v>0</v>
      </c>
      <c r="BG138" s="153">
        <f t="shared" ref="BG138:BG153" si="16">IF(N138="zákl. prenesená",J138,0)</f>
        <v>0</v>
      </c>
      <c r="BH138" s="153">
        <f t="shared" ref="BH138:BH153" si="17">IF(N138="zníž. prenesená",J138,0)</f>
        <v>0</v>
      </c>
      <c r="BI138" s="153">
        <f t="shared" ref="BI138:BI153" si="18">IF(N138="nulová",J138,0)</f>
        <v>0</v>
      </c>
      <c r="BJ138" s="13" t="s">
        <v>132</v>
      </c>
      <c r="BK138" s="154">
        <f t="shared" ref="BK138:BK153" si="19">ROUND(I138*H138,3)</f>
        <v>0</v>
      </c>
      <c r="BL138" s="13" t="s">
        <v>131</v>
      </c>
      <c r="BM138" s="152" t="s">
        <v>166</v>
      </c>
    </row>
    <row r="139" spans="2:65" s="1" customFormat="1" ht="24" customHeight="1">
      <c r="B139" s="28"/>
      <c r="C139" s="142" t="s">
        <v>167</v>
      </c>
      <c r="D139" s="142" t="s">
        <v>126</v>
      </c>
      <c r="E139" s="143" t="s">
        <v>168</v>
      </c>
      <c r="F139" s="144" t="s">
        <v>169</v>
      </c>
      <c r="G139" s="145" t="s">
        <v>129</v>
      </c>
      <c r="H139" s="146">
        <v>400</v>
      </c>
      <c r="I139" s="146"/>
      <c r="J139" s="147">
        <f t="shared" si="10"/>
        <v>0</v>
      </c>
      <c r="K139" s="144" t="s">
        <v>130</v>
      </c>
      <c r="L139" s="28"/>
      <c r="M139" s="148" t="s">
        <v>1</v>
      </c>
      <c r="N139" s="149" t="s">
        <v>45</v>
      </c>
      <c r="P139" s="150">
        <f t="shared" si="11"/>
        <v>0</v>
      </c>
      <c r="Q139" s="150">
        <v>6.1799999999999997E-3</v>
      </c>
      <c r="R139" s="150">
        <f t="shared" si="12"/>
        <v>2.472</v>
      </c>
      <c r="S139" s="150">
        <v>0</v>
      </c>
      <c r="T139" s="150">
        <f t="shared" si="13"/>
        <v>0</v>
      </c>
      <c r="U139" s="151" t="s">
        <v>1</v>
      </c>
      <c r="AR139" s="152" t="s">
        <v>131</v>
      </c>
      <c r="AT139" s="152" t="s">
        <v>126</v>
      </c>
      <c r="AU139" s="152" t="s">
        <v>132</v>
      </c>
      <c r="AY139" s="13" t="s">
        <v>122</v>
      </c>
      <c r="BE139" s="153">
        <f t="shared" si="14"/>
        <v>0</v>
      </c>
      <c r="BF139" s="153">
        <f t="shared" si="15"/>
        <v>0</v>
      </c>
      <c r="BG139" s="153">
        <f t="shared" si="16"/>
        <v>0</v>
      </c>
      <c r="BH139" s="153">
        <f t="shared" si="17"/>
        <v>0</v>
      </c>
      <c r="BI139" s="153">
        <f t="shared" si="18"/>
        <v>0</v>
      </c>
      <c r="BJ139" s="13" t="s">
        <v>132</v>
      </c>
      <c r="BK139" s="154">
        <f t="shared" si="19"/>
        <v>0</v>
      </c>
      <c r="BL139" s="13" t="s">
        <v>131</v>
      </c>
      <c r="BM139" s="152" t="s">
        <v>170</v>
      </c>
    </row>
    <row r="140" spans="2:65" s="1" customFormat="1" ht="24" customHeight="1">
      <c r="B140" s="28"/>
      <c r="C140" s="142" t="s">
        <v>171</v>
      </c>
      <c r="D140" s="142" t="s">
        <v>126</v>
      </c>
      <c r="E140" s="143" t="s">
        <v>172</v>
      </c>
      <c r="F140" s="144" t="s">
        <v>173</v>
      </c>
      <c r="G140" s="145" t="s">
        <v>129</v>
      </c>
      <c r="H140" s="146">
        <v>598.98</v>
      </c>
      <c r="I140" s="146"/>
      <c r="J140" s="147">
        <f t="shared" si="10"/>
        <v>0</v>
      </c>
      <c r="K140" s="144" t="s">
        <v>1</v>
      </c>
      <c r="L140" s="28"/>
      <c r="M140" s="148" t="s">
        <v>1</v>
      </c>
      <c r="N140" s="149" t="s">
        <v>45</v>
      </c>
      <c r="P140" s="150">
        <f t="shared" si="11"/>
        <v>0</v>
      </c>
      <c r="Q140" s="150">
        <v>0</v>
      </c>
      <c r="R140" s="150">
        <f t="shared" si="12"/>
        <v>0</v>
      </c>
      <c r="S140" s="150">
        <v>0</v>
      </c>
      <c r="T140" s="150">
        <f t="shared" si="13"/>
        <v>0</v>
      </c>
      <c r="U140" s="151" t="s">
        <v>1</v>
      </c>
      <c r="AR140" s="152" t="s">
        <v>131</v>
      </c>
      <c r="AT140" s="152" t="s">
        <v>126</v>
      </c>
      <c r="AU140" s="152" t="s">
        <v>132</v>
      </c>
      <c r="AY140" s="13" t="s">
        <v>122</v>
      </c>
      <c r="BE140" s="153">
        <f t="shared" si="14"/>
        <v>0</v>
      </c>
      <c r="BF140" s="153">
        <f t="shared" si="15"/>
        <v>0</v>
      </c>
      <c r="BG140" s="153">
        <f t="shared" si="16"/>
        <v>0</v>
      </c>
      <c r="BH140" s="153">
        <f t="shared" si="17"/>
        <v>0</v>
      </c>
      <c r="BI140" s="153">
        <f t="shared" si="18"/>
        <v>0</v>
      </c>
      <c r="BJ140" s="13" t="s">
        <v>132</v>
      </c>
      <c r="BK140" s="154">
        <f t="shared" si="19"/>
        <v>0</v>
      </c>
      <c r="BL140" s="13" t="s">
        <v>131</v>
      </c>
      <c r="BM140" s="152" t="s">
        <v>174</v>
      </c>
    </row>
    <row r="141" spans="2:65" s="1" customFormat="1" ht="24" customHeight="1">
      <c r="B141" s="28"/>
      <c r="C141" s="142" t="s">
        <v>175</v>
      </c>
      <c r="D141" s="142" t="s">
        <v>126</v>
      </c>
      <c r="E141" s="143" t="s">
        <v>176</v>
      </c>
      <c r="F141" s="144" t="s">
        <v>177</v>
      </c>
      <c r="G141" s="145" t="s">
        <v>178</v>
      </c>
      <c r="H141" s="146">
        <v>110</v>
      </c>
      <c r="I141" s="146"/>
      <c r="J141" s="147">
        <f t="shared" si="10"/>
        <v>0</v>
      </c>
      <c r="K141" s="144" t="s">
        <v>130</v>
      </c>
      <c r="L141" s="28"/>
      <c r="M141" s="148" t="s">
        <v>1</v>
      </c>
      <c r="N141" s="149" t="s">
        <v>45</v>
      </c>
      <c r="P141" s="150">
        <f t="shared" si="11"/>
        <v>0</v>
      </c>
      <c r="Q141" s="150">
        <v>0</v>
      </c>
      <c r="R141" s="150">
        <f t="shared" si="12"/>
        <v>0</v>
      </c>
      <c r="S141" s="150">
        <v>1.4999999999999999E-2</v>
      </c>
      <c r="T141" s="150">
        <f t="shared" si="13"/>
        <v>1.65</v>
      </c>
      <c r="U141" s="151" t="s">
        <v>1</v>
      </c>
      <c r="AR141" s="152" t="s">
        <v>131</v>
      </c>
      <c r="AT141" s="152" t="s">
        <v>126</v>
      </c>
      <c r="AU141" s="152" t="s">
        <v>132</v>
      </c>
      <c r="AY141" s="13" t="s">
        <v>122</v>
      </c>
      <c r="BE141" s="153">
        <f t="shared" si="14"/>
        <v>0</v>
      </c>
      <c r="BF141" s="153">
        <f t="shared" si="15"/>
        <v>0</v>
      </c>
      <c r="BG141" s="153">
        <f t="shared" si="16"/>
        <v>0</v>
      </c>
      <c r="BH141" s="153">
        <f t="shared" si="17"/>
        <v>0</v>
      </c>
      <c r="BI141" s="153">
        <f t="shared" si="18"/>
        <v>0</v>
      </c>
      <c r="BJ141" s="13" t="s">
        <v>132</v>
      </c>
      <c r="BK141" s="154">
        <f t="shared" si="19"/>
        <v>0</v>
      </c>
      <c r="BL141" s="13" t="s">
        <v>131</v>
      </c>
      <c r="BM141" s="152" t="s">
        <v>179</v>
      </c>
    </row>
    <row r="142" spans="2:65" s="1" customFormat="1" ht="24" customHeight="1">
      <c r="B142" s="28"/>
      <c r="C142" s="142" t="s">
        <v>180</v>
      </c>
      <c r="D142" s="142" t="s">
        <v>126</v>
      </c>
      <c r="E142" s="143" t="s">
        <v>181</v>
      </c>
      <c r="F142" s="144" t="s">
        <v>182</v>
      </c>
      <c r="G142" s="145" t="s">
        <v>178</v>
      </c>
      <c r="H142" s="146">
        <v>15</v>
      </c>
      <c r="I142" s="146"/>
      <c r="J142" s="147">
        <f t="shared" si="10"/>
        <v>0</v>
      </c>
      <c r="K142" s="144" t="s">
        <v>130</v>
      </c>
      <c r="L142" s="28"/>
      <c r="M142" s="148" t="s">
        <v>1</v>
      </c>
      <c r="N142" s="149" t="s">
        <v>45</v>
      </c>
      <c r="P142" s="150">
        <f t="shared" si="11"/>
        <v>0</v>
      </c>
      <c r="Q142" s="150">
        <v>0</v>
      </c>
      <c r="R142" s="150">
        <f t="shared" si="12"/>
        <v>0</v>
      </c>
      <c r="S142" s="150">
        <v>0.06</v>
      </c>
      <c r="T142" s="150">
        <f t="shared" si="13"/>
        <v>0.89999999999999991</v>
      </c>
      <c r="U142" s="151" t="s">
        <v>1</v>
      </c>
      <c r="AR142" s="152" t="s">
        <v>131</v>
      </c>
      <c r="AT142" s="152" t="s">
        <v>126</v>
      </c>
      <c r="AU142" s="152" t="s">
        <v>132</v>
      </c>
      <c r="AY142" s="13" t="s">
        <v>122</v>
      </c>
      <c r="BE142" s="153">
        <f t="shared" si="14"/>
        <v>0</v>
      </c>
      <c r="BF142" s="153">
        <f t="shared" si="15"/>
        <v>0</v>
      </c>
      <c r="BG142" s="153">
        <f t="shared" si="16"/>
        <v>0</v>
      </c>
      <c r="BH142" s="153">
        <f t="shared" si="17"/>
        <v>0</v>
      </c>
      <c r="BI142" s="153">
        <f t="shared" si="18"/>
        <v>0</v>
      </c>
      <c r="BJ142" s="13" t="s">
        <v>132</v>
      </c>
      <c r="BK142" s="154">
        <f t="shared" si="19"/>
        <v>0</v>
      </c>
      <c r="BL142" s="13" t="s">
        <v>131</v>
      </c>
      <c r="BM142" s="152" t="s">
        <v>183</v>
      </c>
    </row>
    <row r="143" spans="2:65" s="1" customFormat="1" ht="16.5" customHeight="1">
      <c r="B143" s="28"/>
      <c r="C143" s="142" t="s">
        <v>184</v>
      </c>
      <c r="D143" s="142" t="s">
        <v>126</v>
      </c>
      <c r="E143" s="143" t="s">
        <v>185</v>
      </c>
      <c r="F143" s="144" t="s">
        <v>186</v>
      </c>
      <c r="G143" s="145" t="s">
        <v>187</v>
      </c>
      <c r="H143" s="146">
        <v>350</v>
      </c>
      <c r="I143" s="146"/>
      <c r="J143" s="147">
        <f t="shared" si="10"/>
        <v>0</v>
      </c>
      <c r="K143" s="144" t="s">
        <v>130</v>
      </c>
      <c r="L143" s="28"/>
      <c r="M143" s="148" t="s">
        <v>1</v>
      </c>
      <c r="N143" s="149" t="s">
        <v>45</v>
      </c>
      <c r="P143" s="150">
        <f t="shared" si="11"/>
        <v>0</v>
      </c>
      <c r="Q143" s="150">
        <v>0</v>
      </c>
      <c r="R143" s="150">
        <f t="shared" si="12"/>
        <v>0</v>
      </c>
      <c r="S143" s="150">
        <v>5.0000000000000001E-3</v>
      </c>
      <c r="T143" s="150">
        <f t="shared" si="13"/>
        <v>1.75</v>
      </c>
      <c r="U143" s="151" t="s">
        <v>1</v>
      </c>
      <c r="AR143" s="152" t="s">
        <v>131</v>
      </c>
      <c r="AT143" s="152" t="s">
        <v>126</v>
      </c>
      <c r="AU143" s="152" t="s">
        <v>132</v>
      </c>
      <c r="AY143" s="13" t="s">
        <v>122</v>
      </c>
      <c r="BE143" s="153">
        <f t="shared" si="14"/>
        <v>0</v>
      </c>
      <c r="BF143" s="153">
        <f t="shared" si="15"/>
        <v>0</v>
      </c>
      <c r="BG143" s="153">
        <f t="shared" si="16"/>
        <v>0</v>
      </c>
      <c r="BH143" s="153">
        <f t="shared" si="17"/>
        <v>0</v>
      </c>
      <c r="BI143" s="153">
        <f t="shared" si="18"/>
        <v>0</v>
      </c>
      <c r="BJ143" s="13" t="s">
        <v>132</v>
      </c>
      <c r="BK143" s="154">
        <f t="shared" si="19"/>
        <v>0</v>
      </c>
      <c r="BL143" s="13" t="s">
        <v>131</v>
      </c>
      <c r="BM143" s="152" t="s">
        <v>188</v>
      </c>
    </row>
    <row r="144" spans="2:65" s="1" customFormat="1" ht="24" customHeight="1">
      <c r="B144" s="28"/>
      <c r="C144" s="142" t="s">
        <v>189</v>
      </c>
      <c r="D144" s="142" t="s">
        <v>126</v>
      </c>
      <c r="E144" s="143" t="s">
        <v>190</v>
      </c>
      <c r="F144" s="144" t="s">
        <v>191</v>
      </c>
      <c r="G144" s="145" t="s">
        <v>187</v>
      </c>
      <c r="H144" s="146">
        <v>50</v>
      </c>
      <c r="I144" s="146"/>
      <c r="J144" s="147">
        <f t="shared" si="10"/>
        <v>0</v>
      </c>
      <c r="K144" s="144" t="s">
        <v>130</v>
      </c>
      <c r="L144" s="28"/>
      <c r="M144" s="148" t="s">
        <v>1</v>
      </c>
      <c r="N144" s="149" t="s">
        <v>45</v>
      </c>
      <c r="P144" s="150">
        <f t="shared" si="11"/>
        <v>0</v>
      </c>
      <c r="Q144" s="150">
        <v>0</v>
      </c>
      <c r="R144" s="150">
        <f t="shared" si="12"/>
        <v>0</v>
      </c>
      <c r="S144" s="150">
        <v>5.0000000000000001E-3</v>
      </c>
      <c r="T144" s="150">
        <f t="shared" si="13"/>
        <v>0.25</v>
      </c>
      <c r="U144" s="151" t="s">
        <v>1</v>
      </c>
      <c r="AR144" s="152" t="s">
        <v>131</v>
      </c>
      <c r="AT144" s="152" t="s">
        <v>126</v>
      </c>
      <c r="AU144" s="152" t="s">
        <v>132</v>
      </c>
      <c r="AY144" s="13" t="s">
        <v>122</v>
      </c>
      <c r="BE144" s="153">
        <f t="shared" si="14"/>
        <v>0</v>
      </c>
      <c r="BF144" s="153">
        <f t="shared" si="15"/>
        <v>0</v>
      </c>
      <c r="BG144" s="153">
        <f t="shared" si="16"/>
        <v>0</v>
      </c>
      <c r="BH144" s="153">
        <f t="shared" si="17"/>
        <v>0</v>
      </c>
      <c r="BI144" s="153">
        <f t="shared" si="18"/>
        <v>0</v>
      </c>
      <c r="BJ144" s="13" t="s">
        <v>132</v>
      </c>
      <c r="BK144" s="154">
        <f t="shared" si="19"/>
        <v>0</v>
      </c>
      <c r="BL144" s="13" t="s">
        <v>131</v>
      </c>
      <c r="BM144" s="152" t="s">
        <v>192</v>
      </c>
    </row>
    <row r="145" spans="2:65" s="1" customFormat="1" ht="24" customHeight="1">
      <c r="B145" s="28"/>
      <c r="C145" s="142" t="s">
        <v>193</v>
      </c>
      <c r="D145" s="142" t="s">
        <v>126</v>
      </c>
      <c r="E145" s="143" t="s">
        <v>194</v>
      </c>
      <c r="F145" s="144" t="s">
        <v>195</v>
      </c>
      <c r="G145" s="145" t="s">
        <v>178</v>
      </c>
      <c r="H145" s="146">
        <v>30</v>
      </c>
      <c r="I145" s="146"/>
      <c r="J145" s="147">
        <f t="shared" si="10"/>
        <v>0</v>
      </c>
      <c r="K145" s="144" t="s">
        <v>130</v>
      </c>
      <c r="L145" s="28"/>
      <c r="M145" s="148" t="s">
        <v>1</v>
      </c>
      <c r="N145" s="149" t="s">
        <v>45</v>
      </c>
      <c r="P145" s="150">
        <f t="shared" si="11"/>
        <v>0</v>
      </c>
      <c r="Q145" s="150">
        <v>0</v>
      </c>
      <c r="R145" s="150">
        <f t="shared" si="12"/>
        <v>0</v>
      </c>
      <c r="S145" s="150">
        <v>0.03</v>
      </c>
      <c r="T145" s="150">
        <f t="shared" si="13"/>
        <v>0.89999999999999991</v>
      </c>
      <c r="U145" s="151" t="s">
        <v>1</v>
      </c>
      <c r="AR145" s="152" t="s">
        <v>131</v>
      </c>
      <c r="AT145" s="152" t="s">
        <v>126</v>
      </c>
      <c r="AU145" s="152" t="s">
        <v>132</v>
      </c>
      <c r="AY145" s="13" t="s">
        <v>122</v>
      </c>
      <c r="BE145" s="153">
        <f t="shared" si="14"/>
        <v>0</v>
      </c>
      <c r="BF145" s="153">
        <f t="shared" si="15"/>
        <v>0</v>
      </c>
      <c r="BG145" s="153">
        <f t="shared" si="16"/>
        <v>0</v>
      </c>
      <c r="BH145" s="153">
        <f t="shared" si="17"/>
        <v>0</v>
      </c>
      <c r="BI145" s="153">
        <f t="shared" si="18"/>
        <v>0</v>
      </c>
      <c r="BJ145" s="13" t="s">
        <v>132</v>
      </c>
      <c r="BK145" s="154">
        <f t="shared" si="19"/>
        <v>0</v>
      </c>
      <c r="BL145" s="13" t="s">
        <v>131</v>
      </c>
      <c r="BM145" s="152" t="s">
        <v>196</v>
      </c>
    </row>
    <row r="146" spans="2:65" s="1" customFormat="1" ht="16.5" customHeight="1">
      <c r="B146" s="28"/>
      <c r="C146" s="142" t="s">
        <v>197</v>
      </c>
      <c r="D146" s="142" t="s">
        <v>126</v>
      </c>
      <c r="E146" s="143" t="s">
        <v>198</v>
      </c>
      <c r="F146" s="144" t="s">
        <v>199</v>
      </c>
      <c r="G146" s="145" t="s">
        <v>178</v>
      </c>
      <c r="H146" s="146">
        <v>4</v>
      </c>
      <c r="I146" s="146"/>
      <c r="J146" s="147">
        <f t="shared" si="10"/>
        <v>0</v>
      </c>
      <c r="K146" s="144" t="s">
        <v>130</v>
      </c>
      <c r="L146" s="28"/>
      <c r="M146" s="148" t="s">
        <v>1</v>
      </c>
      <c r="N146" s="149" t="s">
        <v>45</v>
      </c>
      <c r="P146" s="150">
        <f t="shared" si="11"/>
        <v>0</v>
      </c>
      <c r="Q146" s="150">
        <v>0</v>
      </c>
      <c r="R146" s="150">
        <f t="shared" si="12"/>
        <v>0</v>
      </c>
      <c r="S146" s="150">
        <v>4.0000000000000001E-3</v>
      </c>
      <c r="T146" s="150">
        <f t="shared" si="13"/>
        <v>1.6E-2</v>
      </c>
      <c r="U146" s="151" t="s">
        <v>1</v>
      </c>
      <c r="AR146" s="152" t="s">
        <v>131</v>
      </c>
      <c r="AT146" s="152" t="s">
        <v>126</v>
      </c>
      <c r="AU146" s="152" t="s">
        <v>132</v>
      </c>
      <c r="AY146" s="13" t="s">
        <v>122</v>
      </c>
      <c r="BE146" s="153">
        <f t="shared" si="14"/>
        <v>0</v>
      </c>
      <c r="BF146" s="153">
        <f t="shared" si="15"/>
        <v>0</v>
      </c>
      <c r="BG146" s="153">
        <f t="shared" si="16"/>
        <v>0</v>
      </c>
      <c r="BH146" s="153">
        <f t="shared" si="17"/>
        <v>0</v>
      </c>
      <c r="BI146" s="153">
        <f t="shared" si="18"/>
        <v>0</v>
      </c>
      <c r="BJ146" s="13" t="s">
        <v>132</v>
      </c>
      <c r="BK146" s="154">
        <f t="shared" si="19"/>
        <v>0</v>
      </c>
      <c r="BL146" s="13" t="s">
        <v>131</v>
      </c>
      <c r="BM146" s="152" t="s">
        <v>200</v>
      </c>
    </row>
    <row r="147" spans="2:65" s="1" customFormat="1" ht="24" customHeight="1">
      <c r="B147" s="28"/>
      <c r="C147" s="142" t="s">
        <v>201</v>
      </c>
      <c r="D147" s="142" t="s">
        <v>126</v>
      </c>
      <c r="E147" s="143" t="s">
        <v>202</v>
      </c>
      <c r="F147" s="144" t="s">
        <v>203</v>
      </c>
      <c r="G147" s="145" t="s">
        <v>129</v>
      </c>
      <c r="H147" s="146">
        <v>38</v>
      </c>
      <c r="I147" s="146"/>
      <c r="J147" s="147">
        <f t="shared" si="10"/>
        <v>0</v>
      </c>
      <c r="K147" s="144" t="s">
        <v>130</v>
      </c>
      <c r="L147" s="28"/>
      <c r="M147" s="148" t="s">
        <v>1</v>
      </c>
      <c r="N147" s="149" t="s">
        <v>45</v>
      </c>
      <c r="P147" s="150">
        <f t="shared" si="11"/>
        <v>0</v>
      </c>
      <c r="Q147" s="150">
        <v>0</v>
      </c>
      <c r="R147" s="150">
        <f t="shared" si="12"/>
        <v>0</v>
      </c>
      <c r="S147" s="150">
        <v>4.1000000000000002E-2</v>
      </c>
      <c r="T147" s="150">
        <f t="shared" si="13"/>
        <v>1.5580000000000001</v>
      </c>
      <c r="U147" s="151" t="s">
        <v>1</v>
      </c>
      <c r="AR147" s="152" t="s">
        <v>131</v>
      </c>
      <c r="AT147" s="152" t="s">
        <v>126</v>
      </c>
      <c r="AU147" s="152" t="s">
        <v>132</v>
      </c>
      <c r="AY147" s="13" t="s">
        <v>122</v>
      </c>
      <c r="BE147" s="153">
        <f t="shared" si="14"/>
        <v>0</v>
      </c>
      <c r="BF147" s="153">
        <f t="shared" si="15"/>
        <v>0</v>
      </c>
      <c r="BG147" s="153">
        <f t="shared" si="16"/>
        <v>0</v>
      </c>
      <c r="BH147" s="153">
        <f t="shared" si="17"/>
        <v>0</v>
      </c>
      <c r="BI147" s="153">
        <f t="shared" si="18"/>
        <v>0</v>
      </c>
      <c r="BJ147" s="13" t="s">
        <v>132</v>
      </c>
      <c r="BK147" s="154">
        <f t="shared" si="19"/>
        <v>0</v>
      </c>
      <c r="BL147" s="13" t="s">
        <v>131</v>
      </c>
      <c r="BM147" s="152" t="s">
        <v>204</v>
      </c>
    </row>
    <row r="148" spans="2:65" s="1" customFormat="1" ht="24" customHeight="1">
      <c r="B148" s="28"/>
      <c r="C148" s="142" t="s">
        <v>205</v>
      </c>
      <c r="D148" s="142" t="s">
        <v>126</v>
      </c>
      <c r="E148" s="143" t="s">
        <v>206</v>
      </c>
      <c r="F148" s="144" t="s">
        <v>207</v>
      </c>
      <c r="G148" s="145" t="s">
        <v>129</v>
      </c>
      <c r="H148" s="146">
        <v>12.5</v>
      </c>
      <c r="I148" s="146"/>
      <c r="J148" s="147">
        <f t="shared" si="10"/>
        <v>0</v>
      </c>
      <c r="K148" s="144" t="s">
        <v>130</v>
      </c>
      <c r="L148" s="28"/>
      <c r="M148" s="148" t="s">
        <v>1</v>
      </c>
      <c r="N148" s="149" t="s">
        <v>45</v>
      </c>
      <c r="P148" s="150">
        <f t="shared" si="11"/>
        <v>0</v>
      </c>
      <c r="Q148" s="150">
        <v>0</v>
      </c>
      <c r="R148" s="150">
        <f t="shared" si="12"/>
        <v>0</v>
      </c>
      <c r="S148" s="150">
        <v>3.4000000000000002E-2</v>
      </c>
      <c r="T148" s="150">
        <f t="shared" si="13"/>
        <v>0.42500000000000004</v>
      </c>
      <c r="U148" s="151" t="s">
        <v>1</v>
      </c>
      <c r="AR148" s="152" t="s">
        <v>131</v>
      </c>
      <c r="AT148" s="152" t="s">
        <v>126</v>
      </c>
      <c r="AU148" s="152" t="s">
        <v>132</v>
      </c>
      <c r="AY148" s="13" t="s">
        <v>122</v>
      </c>
      <c r="BE148" s="153">
        <f t="shared" si="14"/>
        <v>0</v>
      </c>
      <c r="BF148" s="153">
        <f t="shared" si="15"/>
        <v>0</v>
      </c>
      <c r="BG148" s="153">
        <f t="shared" si="16"/>
        <v>0</v>
      </c>
      <c r="BH148" s="153">
        <f t="shared" si="17"/>
        <v>0</v>
      </c>
      <c r="BI148" s="153">
        <f t="shared" si="18"/>
        <v>0</v>
      </c>
      <c r="BJ148" s="13" t="s">
        <v>132</v>
      </c>
      <c r="BK148" s="154">
        <f t="shared" si="19"/>
        <v>0</v>
      </c>
      <c r="BL148" s="13" t="s">
        <v>131</v>
      </c>
      <c r="BM148" s="152" t="s">
        <v>208</v>
      </c>
    </row>
    <row r="149" spans="2:65" s="1" customFormat="1" ht="24" customHeight="1">
      <c r="B149" s="28"/>
      <c r="C149" s="142" t="s">
        <v>209</v>
      </c>
      <c r="D149" s="142" t="s">
        <v>126</v>
      </c>
      <c r="E149" s="143" t="s">
        <v>210</v>
      </c>
      <c r="F149" s="144" t="s">
        <v>211</v>
      </c>
      <c r="G149" s="145" t="s">
        <v>129</v>
      </c>
      <c r="H149" s="146">
        <v>135.6</v>
      </c>
      <c r="I149" s="146"/>
      <c r="J149" s="147">
        <f t="shared" si="10"/>
        <v>0</v>
      </c>
      <c r="K149" s="144" t="s">
        <v>155</v>
      </c>
      <c r="L149" s="28"/>
      <c r="M149" s="148" t="s">
        <v>1</v>
      </c>
      <c r="N149" s="149" t="s">
        <v>45</v>
      </c>
      <c r="P149" s="150">
        <f t="shared" si="11"/>
        <v>0</v>
      </c>
      <c r="Q149" s="150">
        <v>0</v>
      </c>
      <c r="R149" s="150">
        <f t="shared" si="12"/>
        <v>0</v>
      </c>
      <c r="S149" s="150">
        <v>3.4000000000000002E-2</v>
      </c>
      <c r="T149" s="150">
        <f t="shared" si="13"/>
        <v>4.6104000000000003</v>
      </c>
      <c r="U149" s="151" t="s">
        <v>1</v>
      </c>
      <c r="AR149" s="152" t="s">
        <v>131</v>
      </c>
      <c r="AT149" s="152" t="s">
        <v>126</v>
      </c>
      <c r="AU149" s="152" t="s">
        <v>132</v>
      </c>
      <c r="AY149" s="13" t="s">
        <v>122</v>
      </c>
      <c r="BE149" s="153">
        <f t="shared" si="14"/>
        <v>0</v>
      </c>
      <c r="BF149" s="153">
        <f t="shared" si="15"/>
        <v>0</v>
      </c>
      <c r="BG149" s="153">
        <f t="shared" si="16"/>
        <v>0</v>
      </c>
      <c r="BH149" s="153">
        <f t="shared" si="17"/>
        <v>0</v>
      </c>
      <c r="BI149" s="153">
        <f t="shared" si="18"/>
        <v>0</v>
      </c>
      <c r="BJ149" s="13" t="s">
        <v>132</v>
      </c>
      <c r="BK149" s="154">
        <f t="shared" si="19"/>
        <v>0</v>
      </c>
      <c r="BL149" s="13" t="s">
        <v>131</v>
      </c>
      <c r="BM149" s="152" t="s">
        <v>212</v>
      </c>
    </row>
    <row r="150" spans="2:65" s="1" customFormat="1" ht="24" customHeight="1">
      <c r="B150" s="28"/>
      <c r="C150" s="142" t="s">
        <v>213</v>
      </c>
      <c r="D150" s="142" t="s">
        <v>126</v>
      </c>
      <c r="E150" s="143" t="s">
        <v>214</v>
      </c>
      <c r="F150" s="144" t="s">
        <v>215</v>
      </c>
      <c r="G150" s="145" t="s">
        <v>129</v>
      </c>
      <c r="H150" s="146">
        <v>26</v>
      </c>
      <c r="I150" s="146"/>
      <c r="J150" s="147">
        <f t="shared" si="10"/>
        <v>0</v>
      </c>
      <c r="K150" s="144" t="s">
        <v>130</v>
      </c>
      <c r="L150" s="28"/>
      <c r="M150" s="148" t="s">
        <v>1</v>
      </c>
      <c r="N150" s="149" t="s">
        <v>45</v>
      </c>
      <c r="P150" s="150">
        <f t="shared" si="11"/>
        <v>0</v>
      </c>
      <c r="Q150" s="150">
        <v>0</v>
      </c>
      <c r="R150" s="150">
        <f t="shared" si="12"/>
        <v>0</v>
      </c>
      <c r="S150" s="150">
        <v>6.3E-2</v>
      </c>
      <c r="T150" s="150">
        <f t="shared" si="13"/>
        <v>1.6379999999999999</v>
      </c>
      <c r="U150" s="151" t="s">
        <v>1</v>
      </c>
      <c r="AR150" s="152" t="s">
        <v>131</v>
      </c>
      <c r="AT150" s="152" t="s">
        <v>126</v>
      </c>
      <c r="AU150" s="152" t="s">
        <v>132</v>
      </c>
      <c r="AY150" s="13" t="s">
        <v>122</v>
      </c>
      <c r="BE150" s="153">
        <f t="shared" si="14"/>
        <v>0</v>
      </c>
      <c r="BF150" s="153">
        <f t="shared" si="15"/>
        <v>0</v>
      </c>
      <c r="BG150" s="153">
        <f t="shared" si="16"/>
        <v>0</v>
      </c>
      <c r="BH150" s="153">
        <f t="shared" si="17"/>
        <v>0</v>
      </c>
      <c r="BI150" s="153">
        <f t="shared" si="18"/>
        <v>0</v>
      </c>
      <c r="BJ150" s="13" t="s">
        <v>132</v>
      </c>
      <c r="BK150" s="154">
        <f t="shared" si="19"/>
        <v>0</v>
      </c>
      <c r="BL150" s="13" t="s">
        <v>131</v>
      </c>
      <c r="BM150" s="152" t="s">
        <v>216</v>
      </c>
    </row>
    <row r="151" spans="2:65" s="1" customFormat="1" ht="16.5" customHeight="1">
      <c r="B151" s="28"/>
      <c r="C151" s="142" t="s">
        <v>217</v>
      </c>
      <c r="D151" s="142" t="s">
        <v>126</v>
      </c>
      <c r="E151" s="143" t="s">
        <v>218</v>
      </c>
      <c r="F151" s="144" t="s">
        <v>219</v>
      </c>
      <c r="G151" s="145" t="s">
        <v>220</v>
      </c>
      <c r="H151" s="146">
        <v>13.836</v>
      </c>
      <c r="I151" s="146"/>
      <c r="J151" s="147">
        <f t="shared" si="10"/>
        <v>0</v>
      </c>
      <c r="K151" s="144" t="s">
        <v>1</v>
      </c>
      <c r="L151" s="28"/>
      <c r="M151" s="148" t="s">
        <v>1</v>
      </c>
      <c r="N151" s="149" t="s">
        <v>45</v>
      </c>
      <c r="P151" s="150">
        <f t="shared" si="11"/>
        <v>0</v>
      </c>
      <c r="Q151" s="150">
        <v>0</v>
      </c>
      <c r="R151" s="150">
        <f t="shared" si="12"/>
        <v>0</v>
      </c>
      <c r="S151" s="150">
        <v>0</v>
      </c>
      <c r="T151" s="150">
        <f t="shared" si="13"/>
        <v>0</v>
      </c>
      <c r="U151" s="151" t="s">
        <v>1</v>
      </c>
      <c r="AR151" s="152" t="s">
        <v>131</v>
      </c>
      <c r="AT151" s="152" t="s">
        <v>126</v>
      </c>
      <c r="AU151" s="152" t="s">
        <v>132</v>
      </c>
      <c r="AY151" s="13" t="s">
        <v>122</v>
      </c>
      <c r="BE151" s="153">
        <f t="shared" si="14"/>
        <v>0</v>
      </c>
      <c r="BF151" s="153">
        <f t="shared" si="15"/>
        <v>0</v>
      </c>
      <c r="BG151" s="153">
        <f t="shared" si="16"/>
        <v>0</v>
      </c>
      <c r="BH151" s="153">
        <f t="shared" si="17"/>
        <v>0</v>
      </c>
      <c r="BI151" s="153">
        <f t="shared" si="18"/>
        <v>0</v>
      </c>
      <c r="BJ151" s="13" t="s">
        <v>132</v>
      </c>
      <c r="BK151" s="154">
        <f t="shared" si="19"/>
        <v>0</v>
      </c>
      <c r="BL151" s="13" t="s">
        <v>131</v>
      </c>
      <c r="BM151" s="152" t="s">
        <v>221</v>
      </c>
    </row>
    <row r="152" spans="2:65" s="1" customFormat="1" ht="24" customHeight="1">
      <c r="B152" s="28"/>
      <c r="C152" s="142" t="s">
        <v>222</v>
      </c>
      <c r="D152" s="142" t="s">
        <v>126</v>
      </c>
      <c r="E152" s="143" t="s">
        <v>223</v>
      </c>
      <c r="F152" s="144" t="s">
        <v>224</v>
      </c>
      <c r="G152" s="145" t="s">
        <v>220</v>
      </c>
      <c r="H152" s="146">
        <v>13.836</v>
      </c>
      <c r="I152" s="146"/>
      <c r="J152" s="147">
        <f t="shared" si="10"/>
        <v>0</v>
      </c>
      <c r="K152" s="144" t="s">
        <v>1</v>
      </c>
      <c r="L152" s="28"/>
      <c r="M152" s="148" t="s">
        <v>1</v>
      </c>
      <c r="N152" s="149" t="s">
        <v>45</v>
      </c>
      <c r="P152" s="150">
        <f t="shared" si="11"/>
        <v>0</v>
      </c>
      <c r="Q152" s="150">
        <v>0</v>
      </c>
      <c r="R152" s="150">
        <f t="shared" si="12"/>
        <v>0</v>
      </c>
      <c r="S152" s="150">
        <v>0</v>
      </c>
      <c r="T152" s="150">
        <f t="shared" si="13"/>
        <v>0</v>
      </c>
      <c r="U152" s="151" t="s">
        <v>1</v>
      </c>
      <c r="AR152" s="152" t="s">
        <v>131</v>
      </c>
      <c r="AT152" s="152" t="s">
        <v>126</v>
      </c>
      <c r="AU152" s="152" t="s">
        <v>132</v>
      </c>
      <c r="AY152" s="13" t="s">
        <v>122</v>
      </c>
      <c r="BE152" s="153">
        <f t="shared" si="14"/>
        <v>0</v>
      </c>
      <c r="BF152" s="153">
        <f t="shared" si="15"/>
        <v>0</v>
      </c>
      <c r="BG152" s="153">
        <f t="shared" si="16"/>
        <v>0</v>
      </c>
      <c r="BH152" s="153">
        <f t="shared" si="17"/>
        <v>0</v>
      </c>
      <c r="BI152" s="153">
        <f t="shared" si="18"/>
        <v>0</v>
      </c>
      <c r="BJ152" s="13" t="s">
        <v>132</v>
      </c>
      <c r="BK152" s="154">
        <f t="shared" si="19"/>
        <v>0</v>
      </c>
      <c r="BL152" s="13" t="s">
        <v>131</v>
      </c>
      <c r="BM152" s="152" t="s">
        <v>225</v>
      </c>
    </row>
    <row r="153" spans="2:65" s="1" customFormat="1" ht="24" customHeight="1">
      <c r="B153" s="28"/>
      <c r="C153" s="142" t="s">
        <v>226</v>
      </c>
      <c r="D153" s="142" t="s">
        <v>126</v>
      </c>
      <c r="E153" s="143" t="s">
        <v>227</v>
      </c>
      <c r="F153" s="144" t="s">
        <v>228</v>
      </c>
      <c r="G153" s="145" t="s">
        <v>220</v>
      </c>
      <c r="H153" s="146">
        <v>13.836</v>
      </c>
      <c r="I153" s="146"/>
      <c r="J153" s="147">
        <f t="shared" si="10"/>
        <v>0</v>
      </c>
      <c r="K153" s="144" t="s">
        <v>1</v>
      </c>
      <c r="L153" s="28"/>
      <c r="M153" s="148" t="s">
        <v>1</v>
      </c>
      <c r="N153" s="149" t="s">
        <v>45</v>
      </c>
      <c r="P153" s="150">
        <f t="shared" si="11"/>
        <v>0</v>
      </c>
      <c r="Q153" s="150">
        <v>0</v>
      </c>
      <c r="R153" s="150">
        <f t="shared" si="12"/>
        <v>0</v>
      </c>
      <c r="S153" s="150">
        <v>0</v>
      </c>
      <c r="T153" s="150">
        <f t="shared" si="13"/>
        <v>0</v>
      </c>
      <c r="U153" s="151" t="s">
        <v>1</v>
      </c>
      <c r="AR153" s="152" t="s">
        <v>131</v>
      </c>
      <c r="AT153" s="152" t="s">
        <v>126</v>
      </c>
      <c r="AU153" s="152" t="s">
        <v>132</v>
      </c>
      <c r="AY153" s="13" t="s">
        <v>122</v>
      </c>
      <c r="BE153" s="153">
        <f t="shared" si="14"/>
        <v>0</v>
      </c>
      <c r="BF153" s="153">
        <f t="shared" si="15"/>
        <v>0</v>
      </c>
      <c r="BG153" s="153">
        <f t="shared" si="16"/>
        <v>0</v>
      </c>
      <c r="BH153" s="153">
        <f t="shared" si="17"/>
        <v>0</v>
      </c>
      <c r="BI153" s="153">
        <f t="shared" si="18"/>
        <v>0</v>
      </c>
      <c r="BJ153" s="13" t="s">
        <v>132</v>
      </c>
      <c r="BK153" s="154">
        <f t="shared" si="19"/>
        <v>0</v>
      </c>
      <c r="BL153" s="13" t="s">
        <v>131</v>
      </c>
      <c r="BM153" s="152" t="s">
        <v>229</v>
      </c>
    </row>
    <row r="154" spans="2:65" s="11" customFormat="1" ht="22.9" customHeight="1">
      <c r="B154" s="131"/>
      <c r="D154" s="132" t="s">
        <v>78</v>
      </c>
      <c r="E154" s="140" t="s">
        <v>230</v>
      </c>
      <c r="F154" s="140" t="s">
        <v>231</v>
      </c>
      <c r="I154" s="134"/>
      <c r="J154" s="141">
        <f>BK154</f>
        <v>0</v>
      </c>
      <c r="L154" s="131"/>
      <c r="M154" s="135"/>
      <c r="P154" s="136">
        <f>SUM(P155:P157)</f>
        <v>0</v>
      </c>
      <c r="R154" s="136">
        <f>SUM(R155:R157)</f>
        <v>0</v>
      </c>
      <c r="T154" s="136">
        <f>SUM(T155:T157)</f>
        <v>0</v>
      </c>
      <c r="U154" s="137"/>
      <c r="AR154" s="132" t="s">
        <v>87</v>
      </c>
      <c r="AT154" s="138" t="s">
        <v>78</v>
      </c>
      <c r="AU154" s="138" t="s">
        <v>87</v>
      </c>
      <c r="AY154" s="132" t="s">
        <v>122</v>
      </c>
      <c r="BK154" s="139">
        <f>SUM(BK155:BK157)</f>
        <v>0</v>
      </c>
    </row>
    <row r="155" spans="2:65" s="1" customFormat="1" ht="24" customHeight="1">
      <c r="B155" s="28"/>
      <c r="C155" s="142" t="s">
        <v>232</v>
      </c>
      <c r="D155" s="142" t="s">
        <v>126</v>
      </c>
      <c r="E155" s="143" t="s">
        <v>233</v>
      </c>
      <c r="F155" s="144" t="s">
        <v>234</v>
      </c>
      <c r="G155" s="145" t="s">
        <v>220</v>
      </c>
      <c r="H155" s="146">
        <v>19.934999999999999</v>
      </c>
      <c r="I155" s="146"/>
      <c r="J155" s="147">
        <f>ROUND(I155*H155,3)</f>
        <v>0</v>
      </c>
      <c r="K155" s="144" t="s">
        <v>235</v>
      </c>
      <c r="L155" s="28"/>
      <c r="M155" s="148" t="s">
        <v>1</v>
      </c>
      <c r="N155" s="149" t="s">
        <v>45</v>
      </c>
      <c r="P155" s="150">
        <f>O155*H155</f>
        <v>0</v>
      </c>
      <c r="Q155" s="150">
        <v>0</v>
      </c>
      <c r="R155" s="150">
        <f>Q155*H155</f>
        <v>0</v>
      </c>
      <c r="S155" s="150">
        <v>0</v>
      </c>
      <c r="T155" s="150">
        <f>S155*H155</f>
        <v>0</v>
      </c>
      <c r="U155" s="151" t="s">
        <v>1</v>
      </c>
      <c r="AR155" s="152" t="s">
        <v>131</v>
      </c>
      <c r="AT155" s="152" t="s">
        <v>126</v>
      </c>
      <c r="AU155" s="152" t="s">
        <v>132</v>
      </c>
      <c r="AY155" s="13" t="s">
        <v>122</v>
      </c>
      <c r="BE155" s="153">
        <f>IF(N155="základná",J155,0)</f>
        <v>0</v>
      </c>
      <c r="BF155" s="153">
        <f>IF(N155="znížená",J155,0)</f>
        <v>0</v>
      </c>
      <c r="BG155" s="153">
        <f>IF(N155="zákl. prenesená",J155,0)</f>
        <v>0</v>
      </c>
      <c r="BH155" s="153">
        <f>IF(N155="zníž. prenesená",J155,0)</f>
        <v>0</v>
      </c>
      <c r="BI155" s="153">
        <f>IF(N155="nulová",J155,0)</f>
        <v>0</v>
      </c>
      <c r="BJ155" s="13" t="s">
        <v>132</v>
      </c>
      <c r="BK155" s="154">
        <f>ROUND(I155*H155,3)</f>
        <v>0</v>
      </c>
      <c r="BL155" s="13" t="s">
        <v>131</v>
      </c>
      <c r="BM155" s="152" t="s">
        <v>236</v>
      </c>
    </row>
    <row r="156" spans="2:65" s="1" customFormat="1" ht="24" customHeight="1">
      <c r="B156" s="28"/>
      <c r="C156" s="142" t="s">
        <v>237</v>
      </c>
      <c r="D156" s="142" t="s">
        <v>126</v>
      </c>
      <c r="E156" s="143" t="s">
        <v>238</v>
      </c>
      <c r="F156" s="144" t="s">
        <v>239</v>
      </c>
      <c r="G156" s="145" t="s">
        <v>220</v>
      </c>
      <c r="H156" s="146">
        <v>19.934999999999999</v>
      </c>
      <c r="I156" s="146"/>
      <c r="J156" s="147">
        <f>ROUND(I156*H156,3)</f>
        <v>0</v>
      </c>
      <c r="K156" s="144" t="s">
        <v>155</v>
      </c>
      <c r="L156" s="28"/>
      <c r="M156" s="148" t="s">
        <v>1</v>
      </c>
      <c r="N156" s="149" t="s">
        <v>45</v>
      </c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0">
        <f>S156*H156</f>
        <v>0</v>
      </c>
      <c r="U156" s="151" t="s">
        <v>1</v>
      </c>
      <c r="AR156" s="152" t="s">
        <v>131</v>
      </c>
      <c r="AT156" s="152" t="s">
        <v>126</v>
      </c>
      <c r="AU156" s="152" t="s">
        <v>132</v>
      </c>
      <c r="AY156" s="13" t="s">
        <v>122</v>
      </c>
      <c r="BE156" s="153">
        <f>IF(N156="základná",J156,0)</f>
        <v>0</v>
      </c>
      <c r="BF156" s="153">
        <f>IF(N156="znížená",J156,0)</f>
        <v>0</v>
      </c>
      <c r="BG156" s="153">
        <f>IF(N156="zákl. prenesená",J156,0)</f>
        <v>0</v>
      </c>
      <c r="BH156" s="153">
        <f>IF(N156="zníž. prenesená",J156,0)</f>
        <v>0</v>
      </c>
      <c r="BI156" s="153">
        <f>IF(N156="nulová",J156,0)</f>
        <v>0</v>
      </c>
      <c r="BJ156" s="13" t="s">
        <v>132</v>
      </c>
      <c r="BK156" s="154">
        <f>ROUND(I156*H156,3)</f>
        <v>0</v>
      </c>
      <c r="BL156" s="13" t="s">
        <v>131</v>
      </c>
      <c r="BM156" s="152" t="s">
        <v>240</v>
      </c>
    </row>
    <row r="157" spans="2:65" s="1" customFormat="1" ht="24" customHeight="1">
      <c r="B157" s="28"/>
      <c r="C157" s="142" t="s">
        <v>241</v>
      </c>
      <c r="D157" s="142" t="s">
        <v>126</v>
      </c>
      <c r="E157" s="143" t="s">
        <v>242</v>
      </c>
      <c r="F157" s="144" t="s">
        <v>243</v>
      </c>
      <c r="G157" s="145" t="s">
        <v>220</v>
      </c>
      <c r="H157" s="146">
        <v>19.934999999999999</v>
      </c>
      <c r="I157" s="146"/>
      <c r="J157" s="147">
        <f>ROUND(I157*H157,3)</f>
        <v>0</v>
      </c>
      <c r="K157" s="144" t="s">
        <v>130</v>
      </c>
      <c r="L157" s="28"/>
      <c r="M157" s="148" t="s">
        <v>1</v>
      </c>
      <c r="N157" s="149" t="s">
        <v>45</v>
      </c>
      <c r="P157" s="150">
        <f>O157*H157</f>
        <v>0</v>
      </c>
      <c r="Q157" s="150">
        <v>0</v>
      </c>
      <c r="R157" s="150">
        <f>Q157*H157</f>
        <v>0</v>
      </c>
      <c r="S157" s="150">
        <v>0</v>
      </c>
      <c r="T157" s="150">
        <f>S157*H157</f>
        <v>0</v>
      </c>
      <c r="U157" s="151" t="s">
        <v>1</v>
      </c>
      <c r="AR157" s="152" t="s">
        <v>131</v>
      </c>
      <c r="AT157" s="152" t="s">
        <v>126</v>
      </c>
      <c r="AU157" s="152" t="s">
        <v>132</v>
      </c>
      <c r="AY157" s="13" t="s">
        <v>122</v>
      </c>
      <c r="BE157" s="153">
        <f>IF(N157="základná",J157,0)</f>
        <v>0</v>
      </c>
      <c r="BF157" s="153">
        <f>IF(N157="znížená",J157,0)</f>
        <v>0</v>
      </c>
      <c r="BG157" s="153">
        <f>IF(N157="zákl. prenesená",J157,0)</f>
        <v>0</v>
      </c>
      <c r="BH157" s="153">
        <f>IF(N157="zníž. prenesená",J157,0)</f>
        <v>0</v>
      </c>
      <c r="BI157" s="153">
        <f>IF(N157="nulová",J157,0)</f>
        <v>0</v>
      </c>
      <c r="BJ157" s="13" t="s">
        <v>132</v>
      </c>
      <c r="BK157" s="154">
        <f>ROUND(I157*H157,3)</f>
        <v>0</v>
      </c>
      <c r="BL157" s="13" t="s">
        <v>131</v>
      </c>
      <c r="BM157" s="152" t="s">
        <v>244</v>
      </c>
    </row>
    <row r="158" spans="2:65" s="11" customFormat="1" ht="25.9" customHeight="1">
      <c r="B158" s="131"/>
      <c r="D158" s="132" t="s">
        <v>78</v>
      </c>
      <c r="E158" s="133" t="s">
        <v>245</v>
      </c>
      <c r="F158" s="133" t="s">
        <v>246</v>
      </c>
      <c r="I158" s="134"/>
      <c r="J158" s="121">
        <f>BK158</f>
        <v>0</v>
      </c>
      <c r="L158" s="131"/>
      <c r="M158" s="135"/>
      <c r="P158" s="136">
        <f>P159+P162+P168</f>
        <v>0</v>
      </c>
      <c r="R158" s="136">
        <f>R159+R162+R168</f>
        <v>6.2181363000000021</v>
      </c>
      <c r="T158" s="136">
        <f>T159+T162+T168</f>
        <v>0.1381725</v>
      </c>
      <c r="U158" s="137"/>
      <c r="AR158" s="132" t="s">
        <v>132</v>
      </c>
      <c r="AT158" s="138" t="s">
        <v>78</v>
      </c>
      <c r="AU158" s="138" t="s">
        <v>79</v>
      </c>
      <c r="AY158" s="132" t="s">
        <v>122</v>
      </c>
      <c r="BK158" s="139">
        <f>BK159+BK162+BK168</f>
        <v>0</v>
      </c>
    </row>
    <row r="159" spans="2:65" s="11" customFormat="1" ht="22.9" customHeight="1">
      <c r="B159" s="131"/>
      <c r="D159" s="132" t="s">
        <v>78</v>
      </c>
      <c r="E159" s="140" t="s">
        <v>247</v>
      </c>
      <c r="F159" s="140" t="s">
        <v>248</v>
      </c>
      <c r="I159" s="134"/>
      <c r="J159" s="141">
        <f>BK159</f>
        <v>0</v>
      </c>
      <c r="L159" s="131"/>
      <c r="M159" s="135"/>
      <c r="P159" s="136">
        <f>SUM(P160:P161)</f>
        <v>0</v>
      </c>
      <c r="R159" s="136">
        <f>SUM(R160:R161)</f>
        <v>3.74255E-2</v>
      </c>
      <c r="T159" s="136">
        <f>SUM(T160:T161)</f>
        <v>0.1381725</v>
      </c>
      <c r="U159" s="137"/>
      <c r="AR159" s="132" t="s">
        <v>132</v>
      </c>
      <c r="AT159" s="138" t="s">
        <v>78</v>
      </c>
      <c r="AU159" s="138" t="s">
        <v>87</v>
      </c>
      <c r="AY159" s="132" t="s">
        <v>122</v>
      </c>
      <c r="BK159" s="139">
        <f>SUM(BK160:BK161)</f>
        <v>0</v>
      </c>
    </row>
    <row r="160" spans="2:65" s="1" customFormat="1" ht="24" customHeight="1">
      <c r="B160" s="28"/>
      <c r="C160" s="142" t="s">
        <v>249</v>
      </c>
      <c r="D160" s="142" t="s">
        <v>126</v>
      </c>
      <c r="E160" s="143" t="s">
        <v>250</v>
      </c>
      <c r="F160" s="144" t="s">
        <v>251</v>
      </c>
      <c r="G160" s="145" t="s">
        <v>187</v>
      </c>
      <c r="H160" s="146">
        <v>101.15</v>
      </c>
      <c r="I160" s="146"/>
      <c r="J160" s="147">
        <f>ROUND(I160*H160,3)</f>
        <v>0</v>
      </c>
      <c r="K160" s="144" t="s">
        <v>155</v>
      </c>
      <c r="L160" s="28"/>
      <c r="M160" s="148" t="s">
        <v>1</v>
      </c>
      <c r="N160" s="149" t="s">
        <v>45</v>
      </c>
      <c r="P160" s="150">
        <f>O160*H160</f>
        <v>0</v>
      </c>
      <c r="Q160" s="150">
        <v>3.6999999999999999E-4</v>
      </c>
      <c r="R160" s="150">
        <f>Q160*H160</f>
        <v>3.74255E-2</v>
      </c>
      <c r="S160" s="150">
        <v>0</v>
      </c>
      <c r="T160" s="150">
        <f>S160*H160</f>
        <v>0</v>
      </c>
      <c r="U160" s="151" t="s">
        <v>1</v>
      </c>
      <c r="AR160" s="152" t="s">
        <v>252</v>
      </c>
      <c r="AT160" s="152" t="s">
        <v>126</v>
      </c>
      <c r="AU160" s="152" t="s">
        <v>132</v>
      </c>
      <c r="AY160" s="13" t="s">
        <v>122</v>
      </c>
      <c r="BE160" s="153">
        <f>IF(N160="základná",J160,0)</f>
        <v>0</v>
      </c>
      <c r="BF160" s="153">
        <f>IF(N160="znížená",J160,0)</f>
        <v>0</v>
      </c>
      <c r="BG160" s="153">
        <f>IF(N160="zákl. prenesená",J160,0)</f>
        <v>0</v>
      </c>
      <c r="BH160" s="153">
        <f>IF(N160="zníž. prenesená",J160,0)</f>
        <v>0</v>
      </c>
      <c r="BI160" s="153">
        <f>IF(N160="nulová",J160,0)</f>
        <v>0</v>
      </c>
      <c r="BJ160" s="13" t="s">
        <v>132</v>
      </c>
      <c r="BK160" s="154">
        <f>ROUND(I160*H160,3)</f>
        <v>0</v>
      </c>
      <c r="BL160" s="13" t="s">
        <v>252</v>
      </c>
      <c r="BM160" s="152" t="s">
        <v>253</v>
      </c>
    </row>
    <row r="161" spans="2:65" s="1" customFormat="1" ht="24" customHeight="1">
      <c r="B161" s="28"/>
      <c r="C161" s="142" t="s">
        <v>254</v>
      </c>
      <c r="D161" s="142" t="s">
        <v>126</v>
      </c>
      <c r="E161" s="143" t="s">
        <v>255</v>
      </c>
      <c r="F161" s="144" t="s">
        <v>256</v>
      </c>
      <c r="G161" s="145" t="s">
        <v>187</v>
      </c>
      <c r="H161" s="146">
        <v>102.35</v>
      </c>
      <c r="I161" s="146"/>
      <c r="J161" s="147">
        <f>ROUND(I161*H161,3)</f>
        <v>0</v>
      </c>
      <c r="K161" s="144" t="s">
        <v>155</v>
      </c>
      <c r="L161" s="28"/>
      <c r="M161" s="148" t="s">
        <v>1</v>
      </c>
      <c r="N161" s="149" t="s">
        <v>45</v>
      </c>
      <c r="P161" s="150">
        <f>O161*H161</f>
        <v>0</v>
      </c>
      <c r="Q161" s="150">
        <v>0</v>
      </c>
      <c r="R161" s="150">
        <f>Q161*H161</f>
        <v>0</v>
      </c>
      <c r="S161" s="150">
        <v>1.3500000000000001E-3</v>
      </c>
      <c r="T161" s="150">
        <f>S161*H161</f>
        <v>0.1381725</v>
      </c>
      <c r="U161" s="151" t="s">
        <v>1</v>
      </c>
      <c r="AR161" s="152" t="s">
        <v>252</v>
      </c>
      <c r="AT161" s="152" t="s">
        <v>126</v>
      </c>
      <c r="AU161" s="152" t="s">
        <v>132</v>
      </c>
      <c r="AY161" s="13" t="s">
        <v>122</v>
      </c>
      <c r="BE161" s="153">
        <f>IF(N161="základná",J161,0)</f>
        <v>0</v>
      </c>
      <c r="BF161" s="153">
        <f>IF(N161="znížená",J161,0)</f>
        <v>0</v>
      </c>
      <c r="BG161" s="153">
        <f>IF(N161="zákl. prenesená",J161,0)</f>
        <v>0</v>
      </c>
      <c r="BH161" s="153">
        <f>IF(N161="zníž. prenesená",J161,0)</f>
        <v>0</v>
      </c>
      <c r="BI161" s="153">
        <f>IF(N161="nulová",J161,0)</f>
        <v>0</v>
      </c>
      <c r="BJ161" s="13" t="s">
        <v>132</v>
      </c>
      <c r="BK161" s="154">
        <f>ROUND(I161*H161,3)</f>
        <v>0</v>
      </c>
      <c r="BL161" s="13" t="s">
        <v>252</v>
      </c>
      <c r="BM161" s="152" t="s">
        <v>257</v>
      </c>
    </row>
    <row r="162" spans="2:65" s="11" customFormat="1" ht="22.9" customHeight="1">
      <c r="B162" s="131"/>
      <c r="D162" s="132" t="s">
        <v>78</v>
      </c>
      <c r="E162" s="140" t="s">
        <v>258</v>
      </c>
      <c r="F162" s="140" t="s">
        <v>259</v>
      </c>
      <c r="I162" s="134"/>
      <c r="J162" s="141">
        <f>BK162</f>
        <v>0</v>
      </c>
      <c r="L162" s="131"/>
      <c r="M162" s="135"/>
      <c r="P162" s="136">
        <f>SUM(P163:P167)</f>
        <v>0</v>
      </c>
      <c r="R162" s="136">
        <f>SUM(R163:R167)</f>
        <v>0.53438450000000004</v>
      </c>
      <c r="T162" s="136">
        <f>SUM(T163:T167)</f>
        <v>0</v>
      </c>
      <c r="U162" s="137"/>
      <c r="AR162" s="132" t="s">
        <v>132</v>
      </c>
      <c r="AT162" s="138" t="s">
        <v>78</v>
      </c>
      <c r="AU162" s="138" t="s">
        <v>87</v>
      </c>
      <c r="AY162" s="132" t="s">
        <v>122</v>
      </c>
      <c r="BK162" s="139">
        <f>SUM(BK163:BK167)</f>
        <v>0</v>
      </c>
    </row>
    <row r="163" spans="2:65" s="1" customFormat="1" ht="16.5" customHeight="1">
      <c r="B163" s="28"/>
      <c r="C163" s="142" t="s">
        <v>260</v>
      </c>
      <c r="D163" s="142" t="s">
        <v>126</v>
      </c>
      <c r="E163" s="143" t="s">
        <v>261</v>
      </c>
      <c r="F163" s="144" t="s">
        <v>262</v>
      </c>
      <c r="G163" s="145" t="s">
        <v>187</v>
      </c>
      <c r="H163" s="146">
        <v>8.5</v>
      </c>
      <c r="I163" s="146"/>
      <c r="J163" s="147">
        <f>ROUND(I163*H163,3)</f>
        <v>0</v>
      </c>
      <c r="K163" s="144" t="s">
        <v>155</v>
      </c>
      <c r="L163" s="28"/>
      <c r="M163" s="148" t="s">
        <v>1</v>
      </c>
      <c r="N163" s="149" t="s">
        <v>45</v>
      </c>
      <c r="P163" s="150">
        <f>O163*H163</f>
        <v>0</v>
      </c>
      <c r="Q163" s="150">
        <v>4.2499999999999998E-4</v>
      </c>
      <c r="R163" s="150">
        <f>Q163*H163</f>
        <v>3.6124999999999998E-3</v>
      </c>
      <c r="S163" s="150">
        <v>0</v>
      </c>
      <c r="T163" s="150">
        <f>S163*H163</f>
        <v>0</v>
      </c>
      <c r="U163" s="151" t="s">
        <v>1</v>
      </c>
      <c r="AR163" s="152" t="s">
        <v>252</v>
      </c>
      <c r="AT163" s="152" t="s">
        <v>126</v>
      </c>
      <c r="AU163" s="152" t="s">
        <v>132</v>
      </c>
      <c r="AY163" s="13" t="s">
        <v>122</v>
      </c>
      <c r="BE163" s="153">
        <f>IF(N163="základná",J163,0)</f>
        <v>0</v>
      </c>
      <c r="BF163" s="153">
        <f>IF(N163="znížená",J163,0)</f>
        <v>0</v>
      </c>
      <c r="BG163" s="153">
        <f>IF(N163="zákl. prenesená",J163,0)</f>
        <v>0</v>
      </c>
      <c r="BH163" s="153">
        <f>IF(N163="zníž. prenesená",J163,0)</f>
        <v>0</v>
      </c>
      <c r="BI163" s="153">
        <f>IF(N163="nulová",J163,0)</f>
        <v>0</v>
      </c>
      <c r="BJ163" s="13" t="s">
        <v>132</v>
      </c>
      <c r="BK163" s="154">
        <f>ROUND(I163*H163,3)</f>
        <v>0</v>
      </c>
      <c r="BL163" s="13" t="s">
        <v>252</v>
      </c>
      <c r="BM163" s="152" t="s">
        <v>263</v>
      </c>
    </row>
    <row r="164" spans="2:65" s="1" customFormat="1" ht="24" customHeight="1">
      <c r="B164" s="28"/>
      <c r="C164" s="155" t="s">
        <v>264</v>
      </c>
      <c r="D164" s="155" t="s">
        <v>265</v>
      </c>
      <c r="E164" s="156" t="s">
        <v>266</v>
      </c>
      <c r="F164" s="157" t="s">
        <v>267</v>
      </c>
      <c r="G164" s="158" t="s">
        <v>178</v>
      </c>
      <c r="H164" s="159">
        <v>1</v>
      </c>
      <c r="I164" s="159"/>
      <c r="J164" s="160">
        <f>ROUND(I164*H164,3)</f>
        <v>0</v>
      </c>
      <c r="K164" s="157" t="s">
        <v>1</v>
      </c>
      <c r="L164" s="161"/>
      <c r="M164" s="162" t="s">
        <v>1</v>
      </c>
      <c r="N164" s="163" t="s">
        <v>45</v>
      </c>
      <c r="P164" s="150">
        <f>O164*H164</f>
        <v>0</v>
      </c>
      <c r="Q164" s="150">
        <v>0.33</v>
      </c>
      <c r="R164" s="150">
        <f>Q164*H164</f>
        <v>0.33</v>
      </c>
      <c r="S164" s="150">
        <v>0</v>
      </c>
      <c r="T164" s="150">
        <f>S164*H164</f>
        <v>0</v>
      </c>
      <c r="U164" s="151" t="s">
        <v>1</v>
      </c>
      <c r="AR164" s="152" t="s">
        <v>268</v>
      </c>
      <c r="AT164" s="152" t="s">
        <v>265</v>
      </c>
      <c r="AU164" s="152" t="s">
        <v>132</v>
      </c>
      <c r="AY164" s="13" t="s">
        <v>122</v>
      </c>
      <c r="BE164" s="153">
        <f>IF(N164="základná",J164,0)</f>
        <v>0</v>
      </c>
      <c r="BF164" s="153">
        <f>IF(N164="znížená",J164,0)</f>
        <v>0</v>
      </c>
      <c r="BG164" s="153">
        <f>IF(N164="zákl. prenesená",J164,0)</f>
        <v>0</v>
      </c>
      <c r="BH164" s="153">
        <f>IF(N164="zníž. prenesená",J164,0)</f>
        <v>0</v>
      </c>
      <c r="BI164" s="153">
        <f>IF(N164="nulová",J164,0)</f>
        <v>0</v>
      </c>
      <c r="BJ164" s="13" t="s">
        <v>132</v>
      </c>
      <c r="BK164" s="154">
        <f>ROUND(I164*H164,3)</f>
        <v>0</v>
      </c>
      <c r="BL164" s="13" t="s">
        <v>252</v>
      </c>
      <c r="BM164" s="152" t="s">
        <v>269</v>
      </c>
    </row>
    <row r="165" spans="2:65" s="1" customFormat="1" ht="24" customHeight="1">
      <c r="B165" s="28"/>
      <c r="C165" s="142" t="s">
        <v>270</v>
      </c>
      <c r="D165" s="142" t="s">
        <v>126</v>
      </c>
      <c r="E165" s="143" t="s">
        <v>271</v>
      </c>
      <c r="F165" s="144" t="s">
        <v>272</v>
      </c>
      <c r="G165" s="145" t="s">
        <v>178</v>
      </c>
      <c r="H165" s="146">
        <v>11</v>
      </c>
      <c r="I165" s="146"/>
      <c r="J165" s="147">
        <f>ROUND(I165*H165,3)</f>
        <v>0</v>
      </c>
      <c r="K165" s="144" t="s">
        <v>130</v>
      </c>
      <c r="L165" s="28"/>
      <c r="M165" s="148" t="s">
        <v>1</v>
      </c>
      <c r="N165" s="149" t="s">
        <v>45</v>
      </c>
      <c r="P165" s="150">
        <f>O165*H165</f>
        <v>0</v>
      </c>
      <c r="Q165" s="150">
        <v>3.6000000000000002E-4</v>
      </c>
      <c r="R165" s="150">
        <f>Q165*H165</f>
        <v>3.96E-3</v>
      </c>
      <c r="S165" s="150">
        <v>0</v>
      </c>
      <c r="T165" s="150">
        <f>S165*H165</f>
        <v>0</v>
      </c>
      <c r="U165" s="151" t="s">
        <v>1</v>
      </c>
      <c r="AR165" s="152" t="s">
        <v>252</v>
      </c>
      <c r="AT165" s="152" t="s">
        <v>126</v>
      </c>
      <c r="AU165" s="152" t="s">
        <v>132</v>
      </c>
      <c r="AY165" s="13" t="s">
        <v>122</v>
      </c>
      <c r="BE165" s="153">
        <f>IF(N165="základná",J165,0)</f>
        <v>0</v>
      </c>
      <c r="BF165" s="153">
        <f>IF(N165="znížená",J165,0)</f>
        <v>0</v>
      </c>
      <c r="BG165" s="153">
        <f>IF(N165="zákl. prenesená",J165,0)</f>
        <v>0</v>
      </c>
      <c r="BH165" s="153">
        <f>IF(N165="zníž. prenesená",J165,0)</f>
        <v>0</v>
      </c>
      <c r="BI165" s="153">
        <f>IF(N165="nulová",J165,0)</f>
        <v>0</v>
      </c>
      <c r="BJ165" s="13" t="s">
        <v>132</v>
      </c>
      <c r="BK165" s="154">
        <f>ROUND(I165*H165,3)</f>
        <v>0</v>
      </c>
      <c r="BL165" s="13" t="s">
        <v>252</v>
      </c>
      <c r="BM165" s="152" t="s">
        <v>273</v>
      </c>
    </row>
    <row r="166" spans="2:65" s="1" customFormat="1" ht="24" customHeight="1">
      <c r="B166" s="28"/>
      <c r="C166" s="142" t="s">
        <v>274</v>
      </c>
      <c r="D166" s="142" t="s">
        <v>126</v>
      </c>
      <c r="E166" s="143" t="s">
        <v>275</v>
      </c>
      <c r="F166" s="144" t="s">
        <v>276</v>
      </c>
      <c r="G166" s="145" t="s">
        <v>178</v>
      </c>
      <c r="H166" s="146">
        <v>36</v>
      </c>
      <c r="I166" s="146"/>
      <c r="J166" s="147">
        <f>ROUND(I166*H166,3)</f>
        <v>0</v>
      </c>
      <c r="K166" s="144" t="s">
        <v>130</v>
      </c>
      <c r="L166" s="28"/>
      <c r="M166" s="148" t="s">
        <v>1</v>
      </c>
      <c r="N166" s="149" t="s">
        <v>45</v>
      </c>
      <c r="P166" s="150">
        <f>O166*H166</f>
        <v>0</v>
      </c>
      <c r="Q166" s="150">
        <v>4.6000000000000001E-4</v>
      </c>
      <c r="R166" s="150">
        <f>Q166*H166</f>
        <v>1.6560000000000002E-2</v>
      </c>
      <c r="S166" s="150">
        <v>0</v>
      </c>
      <c r="T166" s="150">
        <f>S166*H166</f>
        <v>0</v>
      </c>
      <c r="U166" s="151" t="s">
        <v>1</v>
      </c>
      <c r="AR166" s="152" t="s">
        <v>252</v>
      </c>
      <c r="AT166" s="152" t="s">
        <v>126</v>
      </c>
      <c r="AU166" s="152" t="s">
        <v>132</v>
      </c>
      <c r="AY166" s="13" t="s">
        <v>122</v>
      </c>
      <c r="BE166" s="153">
        <f>IF(N166="základná",J166,0)</f>
        <v>0</v>
      </c>
      <c r="BF166" s="153">
        <f>IF(N166="znížená",J166,0)</f>
        <v>0</v>
      </c>
      <c r="BG166" s="153">
        <f>IF(N166="zákl. prenesená",J166,0)</f>
        <v>0</v>
      </c>
      <c r="BH166" s="153">
        <f>IF(N166="zníž. prenesená",J166,0)</f>
        <v>0</v>
      </c>
      <c r="BI166" s="153">
        <f>IF(N166="nulová",J166,0)</f>
        <v>0</v>
      </c>
      <c r="BJ166" s="13" t="s">
        <v>132</v>
      </c>
      <c r="BK166" s="154">
        <f>ROUND(I166*H166,3)</f>
        <v>0</v>
      </c>
      <c r="BL166" s="13" t="s">
        <v>252</v>
      </c>
      <c r="BM166" s="152" t="s">
        <v>277</v>
      </c>
    </row>
    <row r="167" spans="2:65" s="1" customFormat="1" ht="36" customHeight="1">
      <c r="B167" s="28"/>
      <c r="C167" s="155" t="s">
        <v>278</v>
      </c>
      <c r="D167" s="155" t="s">
        <v>265</v>
      </c>
      <c r="E167" s="156" t="s">
        <v>279</v>
      </c>
      <c r="F167" s="157" t="s">
        <v>280</v>
      </c>
      <c r="G167" s="158" t="s">
        <v>187</v>
      </c>
      <c r="H167" s="159">
        <v>133.52000000000001</v>
      </c>
      <c r="I167" s="159"/>
      <c r="J167" s="160">
        <f>ROUND(I167*H167,3)</f>
        <v>0</v>
      </c>
      <c r="K167" s="157" t="s">
        <v>130</v>
      </c>
      <c r="L167" s="161"/>
      <c r="M167" s="162" t="s">
        <v>1</v>
      </c>
      <c r="N167" s="163" t="s">
        <v>45</v>
      </c>
      <c r="P167" s="150">
        <f>O167*H167</f>
        <v>0</v>
      </c>
      <c r="Q167" s="150">
        <v>1.3500000000000001E-3</v>
      </c>
      <c r="R167" s="150">
        <f>Q167*H167</f>
        <v>0.18025200000000002</v>
      </c>
      <c r="S167" s="150">
        <v>0</v>
      </c>
      <c r="T167" s="150">
        <f>S167*H167</f>
        <v>0</v>
      </c>
      <c r="U167" s="151" t="s">
        <v>1</v>
      </c>
      <c r="AR167" s="152" t="s">
        <v>268</v>
      </c>
      <c r="AT167" s="152" t="s">
        <v>265</v>
      </c>
      <c r="AU167" s="152" t="s">
        <v>132</v>
      </c>
      <c r="AY167" s="13" t="s">
        <v>122</v>
      </c>
      <c r="BE167" s="153">
        <f>IF(N167="základná",J167,0)</f>
        <v>0</v>
      </c>
      <c r="BF167" s="153">
        <f>IF(N167="znížená",J167,0)</f>
        <v>0</v>
      </c>
      <c r="BG167" s="153">
        <f>IF(N167="zákl. prenesená",J167,0)</f>
        <v>0</v>
      </c>
      <c r="BH167" s="153">
        <f>IF(N167="zníž. prenesená",J167,0)</f>
        <v>0</v>
      </c>
      <c r="BI167" s="153">
        <f>IF(N167="nulová",J167,0)</f>
        <v>0</v>
      </c>
      <c r="BJ167" s="13" t="s">
        <v>132</v>
      </c>
      <c r="BK167" s="154">
        <f>ROUND(I167*H167,3)</f>
        <v>0</v>
      </c>
      <c r="BL167" s="13" t="s">
        <v>252</v>
      </c>
      <c r="BM167" s="152" t="s">
        <v>281</v>
      </c>
    </row>
    <row r="168" spans="2:65" s="11" customFormat="1" ht="22.9" customHeight="1">
      <c r="B168" s="131"/>
      <c r="D168" s="132" t="s">
        <v>78</v>
      </c>
      <c r="E168" s="140" t="s">
        <v>282</v>
      </c>
      <c r="F168" s="140" t="s">
        <v>283</v>
      </c>
      <c r="I168" s="134"/>
      <c r="J168" s="141">
        <f>BK168</f>
        <v>0</v>
      </c>
      <c r="L168" s="131"/>
      <c r="M168" s="135"/>
      <c r="P168" s="136">
        <f>SUM(P169:P189)</f>
        <v>0</v>
      </c>
      <c r="R168" s="136">
        <f>SUM(R169:R189)</f>
        <v>5.6463263000000019</v>
      </c>
      <c r="T168" s="136">
        <f>SUM(T169:T189)</f>
        <v>0</v>
      </c>
      <c r="U168" s="137"/>
      <c r="AR168" s="132" t="s">
        <v>132</v>
      </c>
      <c r="AT168" s="138" t="s">
        <v>78</v>
      </c>
      <c r="AU168" s="138" t="s">
        <v>87</v>
      </c>
      <c r="AY168" s="132" t="s">
        <v>122</v>
      </c>
      <c r="BK168" s="139">
        <f>SUM(BK169:BK189)</f>
        <v>0</v>
      </c>
    </row>
    <row r="169" spans="2:65" s="1" customFormat="1" ht="24" customHeight="1">
      <c r="B169" s="28"/>
      <c r="C169" s="142" t="s">
        <v>284</v>
      </c>
      <c r="D169" s="142" t="s">
        <v>126</v>
      </c>
      <c r="E169" s="143" t="s">
        <v>285</v>
      </c>
      <c r="F169" s="144" t="s">
        <v>286</v>
      </c>
      <c r="G169" s="145" t="s">
        <v>187</v>
      </c>
      <c r="H169" s="146">
        <v>337.5</v>
      </c>
      <c r="I169" s="146"/>
      <c r="J169" s="147">
        <f t="shared" ref="J169:J189" si="20">ROUND(I169*H169,3)</f>
        <v>0</v>
      </c>
      <c r="K169" s="144" t="s">
        <v>130</v>
      </c>
      <c r="L169" s="28"/>
      <c r="M169" s="148" t="s">
        <v>1</v>
      </c>
      <c r="N169" s="149" t="s">
        <v>45</v>
      </c>
      <c r="P169" s="150">
        <f t="shared" ref="P169:P189" si="21">O169*H169</f>
        <v>0</v>
      </c>
      <c r="Q169" s="150">
        <v>2.1000000000000001E-4</v>
      </c>
      <c r="R169" s="150">
        <f t="shared" ref="R169:R189" si="22">Q169*H169</f>
        <v>7.0875000000000007E-2</v>
      </c>
      <c r="S169" s="150">
        <v>0</v>
      </c>
      <c r="T169" s="150">
        <f t="shared" ref="T169:T189" si="23">S169*H169</f>
        <v>0</v>
      </c>
      <c r="U169" s="151" t="s">
        <v>1</v>
      </c>
      <c r="AR169" s="152" t="s">
        <v>252</v>
      </c>
      <c r="AT169" s="152" t="s">
        <v>126</v>
      </c>
      <c r="AU169" s="152" t="s">
        <v>132</v>
      </c>
      <c r="AY169" s="13" t="s">
        <v>122</v>
      </c>
      <c r="BE169" s="153">
        <f t="shared" ref="BE169:BE189" si="24">IF(N169="základná",J169,0)</f>
        <v>0</v>
      </c>
      <c r="BF169" s="153">
        <f t="shared" ref="BF169:BF189" si="25">IF(N169="znížená",J169,0)</f>
        <v>0</v>
      </c>
      <c r="BG169" s="153">
        <f t="shared" ref="BG169:BG189" si="26">IF(N169="zákl. prenesená",J169,0)</f>
        <v>0</v>
      </c>
      <c r="BH169" s="153">
        <f t="shared" ref="BH169:BH189" si="27">IF(N169="zníž. prenesená",J169,0)</f>
        <v>0</v>
      </c>
      <c r="BI169" s="153">
        <f t="shared" ref="BI169:BI189" si="28">IF(N169="nulová",J169,0)</f>
        <v>0</v>
      </c>
      <c r="BJ169" s="13" t="s">
        <v>132</v>
      </c>
      <c r="BK169" s="154">
        <f t="shared" ref="BK169:BK189" si="29">ROUND(I169*H169,3)</f>
        <v>0</v>
      </c>
      <c r="BL169" s="13" t="s">
        <v>252</v>
      </c>
      <c r="BM169" s="152" t="s">
        <v>287</v>
      </c>
    </row>
    <row r="170" spans="2:65" s="1" customFormat="1" ht="24" customHeight="1">
      <c r="B170" s="28"/>
      <c r="C170" s="155" t="s">
        <v>288</v>
      </c>
      <c r="D170" s="155" t="s">
        <v>265</v>
      </c>
      <c r="E170" s="156" t="s">
        <v>289</v>
      </c>
      <c r="F170" s="157" t="s">
        <v>290</v>
      </c>
      <c r="G170" s="158" t="s">
        <v>187</v>
      </c>
      <c r="H170" s="159">
        <v>337.5</v>
      </c>
      <c r="I170" s="159"/>
      <c r="J170" s="160">
        <f t="shared" si="20"/>
        <v>0</v>
      </c>
      <c r="K170" s="157" t="s">
        <v>130</v>
      </c>
      <c r="L170" s="161"/>
      <c r="M170" s="162" t="s">
        <v>1</v>
      </c>
      <c r="N170" s="163" t="s">
        <v>45</v>
      </c>
      <c r="P170" s="150">
        <f t="shared" si="21"/>
        <v>0</v>
      </c>
      <c r="Q170" s="150">
        <v>1E-4</v>
      </c>
      <c r="R170" s="150">
        <f t="shared" si="22"/>
        <v>3.3750000000000002E-2</v>
      </c>
      <c r="S170" s="150">
        <v>0</v>
      </c>
      <c r="T170" s="150">
        <f t="shared" si="23"/>
        <v>0</v>
      </c>
      <c r="U170" s="151" t="s">
        <v>1</v>
      </c>
      <c r="AR170" s="152" t="s">
        <v>268</v>
      </c>
      <c r="AT170" s="152" t="s">
        <v>265</v>
      </c>
      <c r="AU170" s="152" t="s">
        <v>132</v>
      </c>
      <c r="AY170" s="13" t="s">
        <v>122</v>
      </c>
      <c r="BE170" s="153">
        <f t="shared" si="24"/>
        <v>0</v>
      </c>
      <c r="BF170" s="153">
        <f t="shared" si="25"/>
        <v>0</v>
      </c>
      <c r="BG170" s="153">
        <f t="shared" si="26"/>
        <v>0</v>
      </c>
      <c r="BH170" s="153">
        <f t="shared" si="27"/>
        <v>0</v>
      </c>
      <c r="BI170" s="153">
        <f t="shared" si="28"/>
        <v>0</v>
      </c>
      <c r="BJ170" s="13" t="s">
        <v>132</v>
      </c>
      <c r="BK170" s="154">
        <f t="shared" si="29"/>
        <v>0</v>
      </c>
      <c r="BL170" s="13" t="s">
        <v>252</v>
      </c>
      <c r="BM170" s="152" t="s">
        <v>291</v>
      </c>
    </row>
    <row r="171" spans="2:65" s="1" customFormat="1" ht="24" customHeight="1">
      <c r="B171" s="28"/>
      <c r="C171" s="155" t="s">
        <v>292</v>
      </c>
      <c r="D171" s="155" t="s">
        <v>265</v>
      </c>
      <c r="E171" s="156" t="s">
        <v>293</v>
      </c>
      <c r="F171" s="157" t="s">
        <v>294</v>
      </c>
      <c r="G171" s="158" t="s">
        <v>178</v>
      </c>
      <c r="H171" s="159">
        <v>1</v>
      </c>
      <c r="I171" s="159"/>
      <c r="J171" s="160">
        <f t="shared" si="20"/>
        <v>0</v>
      </c>
      <c r="K171" s="157" t="s">
        <v>1</v>
      </c>
      <c r="L171" s="161"/>
      <c r="M171" s="162" t="s">
        <v>1</v>
      </c>
      <c r="N171" s="163" t="s">
        <v>45</v>
      </c>
      <c r="P171" s="150">
        <f t="shared" si="21"/>
        <v>0</v>
      </c>
      <c r="Q171" s="150">
        <v>0.108</v>
      </c>
      <c r="R171" s="150">
        <f t="shared" si="22"/>
        <v>0.108</v>
      </c>
      <c r="S171" s="150">
        <v>0</v>
      </c>
      <c r="T171" s="150">
        <f t="shared" si="23"/>
        <v>0</v>
      </c>
      <c r="U171" s="151" t="s">
        <v>1</v>
      </c>
      <c r="AR171" s="152" t="s">
        <v>268</v>
      </c>
      <c r="AT171" s="152" t="s">
        <v>265</v>
      </c>
      <c r="AU171" s="152" t="s">
        <v>132</v>
      </c>
      <c r="AY171" s="13" t="s">
        <v>122</v>
      </c>
      <c r="BE171" s="153">
        <f t="shared" si="24"/>
        <v>0</v>
      </c>
      <c r="BF171" s="153">
        <f t="shared" si="25"/>
        <v>0</v>
      </c>
      <c r="BG171" s="153">
        <f t="shared" si="26"/>
        <v>0</v>
      </c>
      <c r="BH171" s="153">
        <f t="shared" si="27"/>
        <v>0</v>
      </c>
      <c r="BI171" s="153">
        <f t="shared" si="28"/>
        <v>0</v>
      </c>
      <c r="BJ171" s="13" t="s">
        <v>132</v>
      </c>
      <c r="BK171" s="154">
        <f t="shared" si="29"/>
        <v>0</v>
      </c>
      <c r="BL171" s="13" t="s">
        <v>252</v>
      </c>
      <c r="BM171" s="152" t="s">
        <v>295</v>
      </c>
    </row>
    <row r="172" spans="2:65" s="1" customFormat="1" ht="24" customHeight="1">
      <c r="B172" s="28"/>
      <c r="C172" s="155" t="s">
        <v>296</v>
      </c>
      <c r="D172" s="155" t="s">
        <v>265</v>
      </c>
      <c r="E172" s="156" t="s">
        <v>297</v>
      </c>
      <c r="F172" s="157" t="s">
        <v>298</v>
      </c>
      <c r="G172" s="158" t="s">
        <v>178</v>
      </c>
      <c r="H172" s="159">
        <v>5</v>
      </c>
      <c r="I172" s="159"/>
      <c r="J172" s="160">
        <f t="shared" si="20"/>
        <v>0</v>
      </c>
      <c r="K172" s="157" t="s">
        <v>1</v>
      </c>
      <c r="L172" s="161"/>
      <c r="M172" s="162" t="s">
        <v>1</v>
      </c>
      <c r="N172" s="163" t="s">
        <v>45</v>
      </c>
      <c r="P172" s="150">
        <f t="shared" si="21"/>
        <v>0</v>
      </c>
      <c r="Q172" s="150">
        <v>0.108</v>
      </c>
      <c r="R172" s="150">
        <f t="shared" si="22"/>
        <v>0.54</v>
      </c>
      <c r="S172" s="150">
        <v>0</v>
      </c>
      <c r="T172" s="150">
        <f t="shared" si="23"/>
        <v>0</v>
      </c>
      <c r="U172" s="151" t="s">
        <v>1</v>
      </c>
      <c r="AR172" s="152" t="s">
        <v>268</v>
      </c>
      <c r="AT172" s="152" t="s">
        <v>265</v>
      </c>
      <c r="AU172" s="152" t="s">
        <v>132</v>
      </c>
      <c r="AY172" s="13" t="s">
        <v>122</v>
      </c>
      <c r="BE172" s="153">
        <f t="shared" si="24"/>
        <v>0</v>
      </c>
      <c r="BF172" s="153">
        <f t="shared" si="25"/>
        <v>0</v>
      </c>
      <c r="BG172" s="153">
        <f t="shared" si="26"/>
        <v>0</v>
      </c>
      <c r="BH172" s="153">
        <f t="shared" si="27"/>
        <v>0</v>
      </c>
      <c r="BI172" s="153">
        <f t="shared" si="28"/>
        <v>0</v>
      </c>
      <c r="BJ172" s="13" t="s">
        <v>132</v>
      </c>
      <c r="BK172" s="154">
        <f t="shared" si="29"/>
        <v>0</v>
      </c>
      <c r="BL172" s="13" t="s">
        <v>252</v>
      </c>
      <c r="BM172" s="152" t="s">
        <v>299</v>
      </c>
    </row>
    <row r="173" spans="2:65" s="1" customFormat="1" ht="24" customHeight="1">
      <c r="B173" s="28"/>
      <c r="C173" s="155" t="s">
        <v>300</v>
      </c>
      <c r="D173" s="155" t="s">
        <v>265</v>
      </c>
      <c r="E173" s="156" t="s">
        <v>301</v>
      </c>
      <c r="F173" s="157" t="s">
        <v>302</v>
      </c>
      <c r="G173" s="158" t="s">
        <v>178</v>
      </c>
      <c r="H173" s="159">
        <v>20</v>
      </c>
      <c r="I173" s="159"/>
      <c r="J173" s="160">
        <f t="shared" si="20"/>
        <v>0</v>
      </c>
      <c r="K173" s="157" t="s">
        <v>1</v>
      </c>
      <c r="L173" s="161"/>
      <c r="M173" s="162" t="s">
        <v>1</v>
      </c>
      <c r="N173" s="163" t="s">
        <v>45</v>
      </c>
      <c r="P173" s="150">
        <f t="shared" si="21"/>
        <v>0</v>
      </c>
      <c r="Q173" s="150">
        <v>0.108</v>
      </c>
      <c r="R173" s="150">
        <f t="shared" si="22"/>
        <v>2.16</v>
      </c>
      <c r="S173" s="150">
        <v>0</v>
      </c>
      <c r="T173" s="150">
        <f t="shared" si="23"/>
        <v>0</v>
      </c>
      <c r="U173" s="151" t="s">
        <v>1</v>
      </c>
      <c r="AR173" s="152" t="s">
        <v>268</v>
      </c>
      <c r="AT173" s="152" t="s">
        <v>265</v>
      </c>
      <c r="AU173" s="152" t="s">
        <v>132</v>
      </c>
      <c r="AY173" s="13" t="s">
        <v>122</v>
      </c>
      <c r="BE173" s="153">
        <f t="shared" si="24"/>
        <v>0</v>
      </c>
      <c r="BF173" s="153">
        <f t="shared" si="25"/>
        <v>0</v>
      </c>
      <c r="BG173" s="153">
        <f t="shared" si="26"/>
        <v>0</v>
      </c>
      <c r="BH173" s="153">
        <f t="shared" si="27"/>
        <v>0</v>
      </c>
      <c r="BI173" s="153">
        <f t="shared" si="28"/>
        <v>0</v>
      </c>
      <c r="BJ173" s="13" t="s">
        <v>132</v>
      </c>
      <c r="BK173" s="154">
        <f t="shared" si="29"/>
        <v>0</v>
      </c>
      <c r="BL173" s="13" t="s">
        <v>252</v>
      </c>
      <c r="BM173" s="152" t="s">
        <v>303</v>
      </c>
    </row>
    <row r="174" spans="2:65" s="1" customFormat="1" ht="24" customHeight="1">
      <c r="B174" s="28"/>
      <c r="C174" s="155" t="s">
        <v>304</v>
      </c>
      <c r="D174" s="155" t="s">
        <v>265</v>
      </c>
      <c r="E174" s="156" t="s">
        <v>305</v>
      </c>
      <c r="F174" s="157" t="s">
        <v>306</v>
      </c>
      <c r="G174" s="158" t="s">
        <v>178</v>
      </c>
      <c r="H174" s="159">
        <v>5</v>
      </c>
      <c r="I174" s="159"/>
      <c r="J174" s="160">
        <f t="shared" si="20"/>
        <v>0</v>
      </c>
      <c r="K174" s="157" t="s">
        <v>1</v>
      </c>
      <c r="L174" s="161"/>
      <c r="M174" s="162" t="s">
        <v>1</v>
      </c>
      <c r="N174" s="163" t="s">
        <v>45</v>
      </c>
      <c r="P174" s="150">
        <f t="shared" si="21"/>
        <v>0</v>
      </c>
      <c r="Q174" s="150">
        <v>0.108</v>
      </c>
      <c r="R174" s="150">
        <f t="shared" si="22"/>
        <v>0.54</v>
      </c>
      <c r="S174" s="150">
        <v>0</v>
      </c>
      <c r="T174" s="150">
        <f t="shared" si="23"/>
        <v>0</v>
      </c>
      <c r="U174" s="151" t="s">
        <v>1</v>
      </c>
      <c r="AR174" s="152" t="s">
        <v>268</v>
      </c>
      <c r="AT174" s="152" t="s">
        <v>265</v>
      </c>
      <c r="AU174" s="152" t="s">
        <v>132</v>
      </c>
      <c r="AY174" s="13" t="s">
        <v>122</v>
      </c>
      <c r="BE174" s="153">
        <f t="shared" si="24"/>
        <v>0</v>
      </c>
      <c r="BF174" s="153">
        <f t="shared" si="25"/>
        <v>0</v>
      </c>
      <c r="BG174" s="153">
        <f t="shared" si="26"/>
        <v>0</v>
      </c>
      <c r="BH174" s="153">
        <f t="shared" si="27"/>
        <v>0</v>
      </c>
      <c r="BI174" s="153">
        <f t="shared" si="28"/>
        <v>0</v>
      </c>
      <c r="BJ174" s="13" t="s">
        <v>132</v>
      </c>
      <c r="BK174" s="154">
        <f t="shared" si="29"/>
        <v>0</v>
      </c>
      <c r="BL174" s="13" t="s">
        <v>252</v>
      </c>
      <c r="BM174" s="152" t="s">
        <v>307</v>
      </c>
    </row>
    <row r="175" spans="2:65" s="1" customFormat="1" ht="24" customHeight="1">
      <c r="B175" s="28"/>
      <c r="C175" s="155" t="s">
        <v>308</v>
      </c>
      <c r="D175" s="155" t="s">
        <v>265</v>
      </c>
      <c r="E175" s="156" t="s">
        <v>309</v>
      </c>
      <c r="F175" s="157" t="s">
        <v>310</v>
      </c>
      <c r="G175" s="158" t="s">
        <v>178</v>
      </c>
      <c r="H175" s="159">
        <v>7</v>
      </c>
      <c r="I175" s="159"/>
      <c r="J175" s="160">
        <f t="shared" si="20"/>
        <v>0</v>
      </c>
      <c r="K175" s="157" t="s">
        <v>1</v>
      </c>
      <c r="L175" s="161"/>
      <c r="M175" s="162" t="s">
        <v>1</v>
      </c>
      <c r="N175" s="163" t="s">
        <v>45</v>
      </c>
      <c r="P175" s="150">
        <f t="shared" si="21"/>
        <v>0</v>
      </c>
      <c r="Q175" s="150">
        <v>0.108</v>
      </c>
      <c r="R175" s="150">
        <f t="shared" si="22"/>
        <v>0.75600000000000001</v>
      </c>
      <c r="S175" s="150">
        <v>0</v>
      </c>
      <c r="T175" s="150">
        <f t="shared" si="23"/>
        <v>0</v>
      </c>
      <c r="U175" s="151" t="s">
        <v>1</v>
      </c>
      <c r="AR175" s="152" t="s">
        <v>268</v>
      </c>
      <c r="AT175" s="152" t="s">
        <v>265</v>
      </c>
      <c r="AU175" s="152" t="s">
        <v>132</v>
      </c>
      <c r="AY175" s="13" t="s">
        <v>122</v>
      </c>
      <c r="BE175" s="153">
        <f t="shared" si="24"/>
        <v>0</v>
      </c>
      <c r="BF175" s="153">
        <f t="shared" si="25"/>
        <v>0</v>
      </c>
      <c r="BG175" s="153">
        <f t="shared" si="26"/>
        <v>0</v>
      </c>
      <c r="BH175" s="153">
        <f t="shared" si="27"/>
        <v>0</v>
      </c>
      <c r="BI175" s="153">
        <f t="shared" si="28"/>
        <v>0</v>
      </c>
      <c r="BJ175" s="13" t="s">
        <v>132</v>
      </c>
      <c r="BK175" s="154">
        <f t="shared" si="29"/>
        <v>0</v>
      </c>
      <c r="BL175" s="13" t="s">
        <v>252</v>
      </c>
      <c r="BM175" s="152" t="s">
        <v>311</v>
      </c>
    </row>
    <row r="176" spans="2:65" s="1" customFormat="1" ht="24" customHeight="1">
      <c r="B176" s="28"/>
      <c r="C176" s="155" t="s">
        <v>312</v>
      </c>
      <c r="D176" s="155" t="s">
        <v>265</v>
      </c>
      <c r="E176" s="156" t="s">
        <v>313</v>
      </c>
      <c r="F176" s="157" t="s">
        <v>314</v>
      </c>
      <c r="G176" s="158" t="s">
        <v>178</v>
      </c>
      <c r="H176" s="159">
        <v>8</v>
      </c>
      <c r="I176" s="159"/>
      <c r="J176" s="160">
        <f t="shared" si="20"/>
        <v>0</v>
      </c>
      <c r="K176" s="157" t="s">
        <v>1</v>
      </c>
      <c r="L176" s="161"/>
      <c r="M176" s="162" t="s">
        <v>1</v>
      </c>
      <c r="N176" s="163" t="s">
        <v>45</v>
      </c>
      <c r="P176" s="150">
        <f t="shared" si="21"/>
        <v>0</v>
      </c>
      <c r="Q176" s="150">
        <v>0.108</v>
      </c>
      <c r="R176" s="150">
        <f t="shared" si="22"/>
        <v>0.86399999999999999</v>
      </c>
      <c r="S176" s="150">
        <v>0</v>
      </c>
      <c r="T176" s="150">
        <f t="shared" si="23"/>
        <v>0</v>
      </c>
      <c r="U176" s="151" t="s">
        <v>1</v>
      </c>
      <c r="AR176" s="152" t="s">
        <v>268</v>
      </c>
      <c r="AT176" s="152" t="s">
        <v>265</v>
      </c>
      <c r="AU176" s="152" t="s">
        <v>132</v>
      </c>
      <c r="AY176" s="13" t="s">
        <v>122</v>
      </c>
      <c r="BE176" s="153">
        <f t="shared" si="24"/>
        <v>0</v>
      </c>
      <c r="BF176" s="153">
        <f t="shared" si="25"/>
        <v>0</v>
      </c>
      <c r="BG176" s="153">
        <f t="shared" si="26"/>
        <v>0</v>
      </c>
      <c r="BH176" s="153">
        <f t="shared" si="27"/>
        <v>0</v>
      </c>
      <c r="BI176" s="153">
        <f t="shared" si="28"/>
        <v>0</v>
      </c>
      <c r="BJ176" s="13" t="s">
        <v>132</v>
      </c>
      <c r="BK176" s="154">
        <f t="shared" si="29"/>
        <v>0</v>
      </c>
      <c r="BL176" s="13" t="s">
        <v>252</v>
      </c>
      <c r="BM176" s="152" t="s">
        <v>315</v>
      </c>
    </row>
    <row r="177" spans="2:65" s="1" customFormat="1" ht="24" customHeight="1">
      <c r="B177" s="28"/>
      <c r="C177" s="155" t="s">
        <v>316</v>
      </c>
      <c r="D177" s="155" t="s">
        <v>265</v>
      </c>
      <c r="E177" s="156" t="s">
        <v>317</v>
      </c>
      <c r="F177" s="157" t="s">
        <v>318</v>
      </c>
      <c r="G177" s="158" t="s">
        <v>178</v>
      </c>
      <c r="H177" s="159">
        <v>1</v>
      </c>
      <c r="I177" s="159"/>
      <c r="J177" s="160">
        <f t="shared" si="20"/>
        <v>0</v>
      </c>
      <c r="K177" s="157" t="s">
        <v>1</v>
      </c>
      <c r="L177" s="161"/>
      <c r="M177" s="162" t="s">
        <v>1</v>
      </c>
      <c r="N177" s="163" t="s">
        <v>45</v>
      </c>
      <c r="P177" s="150">
        <f t="shared" si="21"/>
        <v>0</v>
      </c>
      <c r="Q177" s="150">
        <v>0.108</v>
      </c>
      <c r="R177" s="150">
        <f t="shared" si="22"/>
        <v>0.108</v>
      </c>
      <c r="S177" s="150">
        <v>0</v>
      </c>
      <c r="T177" s="150">
        <f t="shared" si="23"/>
        <v>0</v>
      </c>
      <c r="U177" s="151" t="s">
        <v>1</v>
      </c>
      <c r="AR177" s="152" t="s">
        <v>268</v>
      </c>
      <c r="AT177" s="152" t="s">
        <v>265</v>
      </c>
      <c r="AU177" s="152" t="s">
        <v>132</v>
      </c>
      <c r="AY177" s="13" t="s">
        <v>122</v>
      </c>
      <c r="BE177" s="153">
        <f t="shared" si="24"/>
        <v>0</v>
      </c>
      <c r="BF177" s="153">
        <f t="shared" si="25"/>
        <v>0</v>
      </c>
      <c r="BG177" s="153">
        <f t="shared" si="26"/>
        <v>0</v>
      </c>
      <c r="BH177" s="153">
        <f t="shared" si="27"/>
        <v>0</v>
      </c>
      <c r="BI177" s="153">
        <f t="shared" si="28"/>
        <v>0</v>
      </c>
      <c r="BJ177" s="13" t="s">
        <v>132</v>
      </c>
      <c r="BK177" s="154">
        <f t="shared" si="29"/>
        <v>0</v>
      </c>
      <c r="BL177" s="13" t="s">
        <v>252</v>
      </c>
      <c r="BM177" s="152" t="s">
        <v>319</v>
      </c>
    </row>
    <row r="178" spans="2:65" s="1" customFormat="1" ht="36" customHeight="1">
      <c r="B178" s="28"/>
      <c r="C178" s="142" t="s">
        <v>320</v>
      </c>
      <c r="D178" s="142" t="s">
        <v>126</v>
      </c>
      <c r="E178" s="143" t="s">
        <v>321</v>
      </c>
      <c r="F178" s="144" t="s">
        <v>322</v>
      </c>
      <c r="G178" s="145" t="s">
        <v>178</v>
      </c>
      <c r="H178" s="146">
        <v>1</v>
      </c>
      <c r="I178" s="146"/>
      <c r="J178" s="147">
        <f t="shared" si="20"/>
        <v>0</v>
      </c>
      <c r="K178" s="144" t="s">
        <v>130</v>
      </c>
      <c r="L178" s="28"/>
      <c r="M178" s="148" t="s">
        <v>1</v>
      </c>
      <c r="N178" s="149" t="s">
        <v>45</v>
      </c>
      <c r="P178" s="150">
        <f t="shared" si="21"/>
        <v>0</v>
      </c>
      <c r="Q178" s="150">
        <v>0</v>
      </c>
      <c r="R178" s="150">
        <f t="shared" si="22"/>
        <v>0</v>
      </c>
      <c r="S178" s="150">
        <v>0</v>
      </c>
      <c r="T178" s="150">
        <f t="shared" si="23"/>
        <v>0</v>
      </c>
      <c r="U178" s="151" t="s">
        <v>1</v>
      </c>
      <c r="AR178" s="152" t="s">
        <v>252</v>
      </c>
      <c r="AT178" s="152" t="s">
        <v>126</v>
      </c>
      <c r="AU178" s="152" t="s">
        <v>132</v>
      </c>
      <c r="AY178" s="13" t="s">
        <v>122</v>
      </c>
      <c r="BE178" s="153">
        <f t="shared" si="24"/>
        <v>0</v>
      </c>
      <c r="BF178" s="153">
        <f t="shared" si="25"/>
        <v>0</v>
      </c>
      <c r="BG178" s="153">
        <f t="shared" si="26"/>
        <v>0</v>
      </c>
      <c r="BH178" s="153">
        <f t="shared" si="27"/>
        <v>0</v>
      </c>
      <c r="BI178" s="153">
        <f t="shared" si="28"/>
        <v>0</v>
      </c>
      <c r="BJ178" s="13" t="s">
        <v>132</v>
      </c>
      <c r="BK178" s="154">
        <f t="shared" si="29"/>
        <v>0</v>
      </c>
      <c r="BL178" s="13" t="s">
        <v>252</v>
      </c>
      <c r="BM178" s="152" t="s">
        <v>323</v>
      </c>
    </row>
    <row r="179" spans="2:65" s="1" customFormat="1" ht="24" customHeight="1">
      <c r="B179" s="28"/>
      <c r="C179" s="155" t="s">
        <v>324</v>
      </c>
      <c r="D179" s="155" t="s">
        <v>265</v>
      </c>
      <c r="E179" s="156" t="s">
        <v>325</v>
      </c>
      <c r="F179" s="157" t="s">
        <v>326</v>
      </c>
      <c r="G179" s="158" t="s">
        <v>178</v>
      </c>
      <c r="H179" s="159">
        <v>1</v>
      </c>
      <c r="I179" s="159"/>
      <c r="J179" s="160">
        <f t="shared" si="20"/>
        <v>0</v>
      </c>
      <c r="K179" s="157" t="s">
        <v>130</v>
      </c>
      <c r="L179" s="161"/>
      <c r="M179" s="162" t="s">
        <v>1</v>
      </c>
      <c r="N179" s="163" t="s">
        <v>45</v>
      </c>
      <c r="P179" s="150">
        <f t="shared" si="21"/>
        <v>0</v>
      </c>
      <c r="Q179" s="150">
        <v>1E-3</v>
      </c>
      <c r="R179" s="150">
        <f t="shared" si="22"/>
        <v>1E-3</v>
      </c>
      <c r="S179" s="150">
        <v>0</v>
      </c>
      <c r="T179" s="150">
        <f t="shared" si="23"/>
        <v>0</v>
      </c>
      <c r="U179" s="151" t="s">
        <v>1</v>
      </c>
      <c r="AR179" s="152" t="s">
        <v>268</v>
      </c>
      <c r="AT179" s="152" t="s">
        <v>265</v>
      </c>
      <c r="AU179" s="152" t="s">
        <v>132</v>
      </c>
      <c r="AY179" s="13" t="s">
        <v>122</v>
      </c>
      <c r="BE179" s="153">
        <f t="shared" si="24"/>
        <v>0</v>
      </c>
      <c r="BF179" s="153">
        <f t="shared" si="25"/>
        <v>0</v>
      </c>
      <c r="BG179" s="153">
        <f t="shared" si="26"/>
        <v>0</v>
      </c>
      <c r="BH179" s="153">
        <f t="shared" si="27"/>
        <v>0</v>
      </c>
      <c r="BI179" s="153">
        <f t="shared" si="28"/>
        <v>0</v>
      </c>
      <c r="BJ179" s="13" t="s">
        <v>132</v>
      </c>
      <c r="BK179" s="154">
        <f t="shared" si="29"/>
        <v>0</v>
      </c>
      <c r="BL179" s="13" t="s">
        <v>252</v>
      </c>
      <c r="BM179" s="152" t="s">
        <v>327</v>
      </c>
    </row>
    <row r="180" spans="2:65" s="1" customFormat="1" ht="24" customHeight="1">
      <c r="B180" s="28"/>
      <c r="C180" s="155" t="s">
        <v>328</v>
      </c>
      <c r="D180" s="155" t="s">
        <v>265</v>
      </c>
      <c r="E180" s="156" t="s">
        <v>329</v>
      </c>
      <c r="F180" s="157" t="s">
        <v>330</v>
      </c>
      <c r="G180" s="158" t="s">
        <v>178</v>
      </c>
      <c r="H180" s="159">
        <v>1</v>
      </c>
      <c r="I180" s="159"/>
      <c r="J180" s="160">
        <f t="shared" si="20"/>
        <v>0</v>
      </c>
      <c r="K180" s="157" t="s">
        <v>1</v>
      </c>
      <c r="L180" s="161"/>
      <c r="M180" s="162" t="s">
        <v>1</v>
      </c>
      <c r="N180" s="163" t="s">
        <v>45</v>
      </c>
      <c r="P180" s="150">
        <f t="shared" si="21"/>
        <v>0</v>
      </c>
      <c r="Q180" s="150">
        <v>9.4960000000000003E-2</v>
      </c>
      <c r="R180" s="150">
        <f t="shared" si="22"/>
        <v>9.4960000000000003E-2</v>
      </c>
      <c r="S180" s="150">
        <v>0</v>
      </c>
      <c r="T180" s="150">
        <f t="shared" si="23"/>
        <v>0</v>
      </c>
      <c r="U180" s="151" t="s">
        <v>1</v>
      </c>
      <c r="AR180" s="152" t="s">
        <v>268</v>
      </c>
      <c r="AT180" s="152" t="s">
        <v>265</v>
      </c>
      <c r="AU180" s="152" t="s">
        <v>132</v>
      </c>
      <c r="AY180" s="13" t="s">
        <v>122</v>
      </c>
      <c r="BE180" s="153">
        <f t="shared" si="24"/>
        <v>0</v>
      </c>
      <c r="BF180" s="153">
        <f t="shared" si="25"/>
        <v>0</v>
      </c>
      <c r="BG180" s="153">
        <f t="shared" si="26"/>
        <v>0</v>
      </c>
      <c r="BH180" s="153">
        <f t="shared" si="27"/>
        <v>0</v>
      </c>
      <c r="BI180" s="153">
        <f t="shared" si="28"/>
        <v>0</v>
      </c>
      <c r="BJ180" s="13" t="s">
        <v>132</v>
      </c>
      <c r="BK180" s="154">
        <f t="shared" si="29"/>
        <v>0</v>
      </c>
      <c r="BL180" s="13" t="s">
        <v>252</v>
      </c>
      <c r="BM180" s="152" t="s">
        <v>331</v>
      </c>
    </row>
    <row r="181" spans="2:65" s="1" customFormat="1" ht="24" customHeight="1">
      <c r="B181" s="28"/>
      <c r="C181" s="142" t="s">
        <v>332</v>
      </c>
      <c r="D181" s="142" t="s">
        <v>126</v>
      </c>
      <c r="E181" s="143" t="s">
        <v>333</v>
      </c>
      <c r="F181" s="144" t="s">
        <v>334</v>
      </c>
      <c r="G181" s="145" t="s">
        <v>178</v>
      </c>
      <c r="H181" s="146">
        <v>1</v>
      </c>
      <c r="I181" s="146"/>
      <c r="J181" s="147">
        <f t="shared" si="20"/>
        <v>0</v>
      </c>
      <c r="K181" s="144" t="s">
        <v>130</v>
      </c>
      <c r="L181" s="28"/>
      <c r="M181" s="148" t="s">
        <v>1</v>
      </c>
      <c r="N181" s="149" t="s">
        <v>45</v>
      </c>
      <c r="P181" s="150">
        <f t="shared" si="21"/>
        <v>0</v>
      </c>
      <c r="Q181" s="150">
        <v>0</v>
      </c>
      <c r="R181" s="150">
        <f t="shared" si="22"/>
        <v>0</v>
      </c>
      <c r="S181" s="150">
        <v>0</v>
      </c>
      <c r="T181" s="150">
        <f t="shared" si="23"/>
        <v>0</v>
      </c>
      <c r="U181" s="151" t="s">
        <v>1</v>
      </c>
      <c r="AR181" s="152" t="s">
        <v>252</v>
      </c>
      <c r="AT181" s="152" t="s">
        <v>126</v>
      </c>
      <c r="AU181" s="152" t="s">
        <v>132</v>
      </c>
      <c r="AY181" s="13" t="s">
        <v>122</v>
      </c>
      <c r="BE181" s="153">
        <f t="shared" si="24"/>
        <v>0</v>
      </c>
      <c r="BF181" s="153">
        <f t="shared" si="25"/>
        <v>0</v>
      </c>
      <c r="BG181" s="153">
        <f t="shared" si="26"/>
        <v>0</v>
      </c>
      <c r="BH181" s="153">
        <f t="shared" si="27"/>
        <v>0</v>
      </c>
      <c r="BI181" s="153">
        <f t="shared" si="28"/>
        <v>0</v>
      </c>
      <c r="BJ181" s="13" t="s">
        <v>132</v>
      </c>
      <c r="BK181" s="154">
        <f t="shared" si="29"/>
        <v>0</v>
      </c>
      <c r="BL181" s="13" t="s">
        <v>252</v>
      </c>
      <c r="BM181" s="152" t="s">
        <v>335</v>
      </c>
    </row>
    <row r="182" spans="2:65" s="1" customFormat="1" ht="24" customHeight="1">
      <c r="B182" s="28"/>
      <c r="C182" s="155" t="s">
        <v>336</v>
      </c>
      <c r="D182" s="155" t="s">
        <v>265</v>
      </c>
      <c r="E182" s="156" t="s">
        <v>325</v>
      </c>
      <c r="F182" s="157" t="s">
        <v>326</v>
      </c>
      <c r="G182" s="158" t="s">
        <v>178</v>
      </c>
      <c r="H182" s="159">
        <v>1</v>
      </c>
      <c r="I182" s="159"/>
      <c r="J182" s="160">
        <f t="shared" si="20"/>
        <v>0</v>
      </c>
      <c r="K182" s="157" t="s">
        <v>130</v>
      </c>
      <c r="L182" s="161"/>
      <c r="M182" s="162" t="s">
        <v>1</v>
      </c>
      <c r="N182" s="163" t="s">
        <v>45</v>
      </c>
      <c r="P182" s="150">
        <f t="shared" si="21"/>
        <v>0</v>
      </c>
      <c r="Q182" s="150">
        <v>1E-3</v>
      </c>
      <c r="R182" s="150">
        <f t="shared" si="22"/>
        <v>1E-3</v>
      </c>
      <c r="S182" s="150">
        <v>0</v>
      </c>
      <c r="T182" s="150">
        <f t="shared" si="23"/>
        <v>0</v>
      </c>
      <c r="U182" s="151" t="s">
        <v>1</v>
      </c>
      <c r="AR182" s="152" t="s">
        <v>268</v>
      </c>
      <c r="AT182" s="152" t="s">
        <v>265</v>
      </c>
      <c r="AU182" s="152" t="s">
        <v>132</v>
      </c>
      <c r="AY182" s="13" t="s">
        <v>122</v>
      </c>
      <c r="BE182" s="153">
        <f t="shared" si="24"/>
        <v>0</v>
      </c>
      <c r="BF182" s="153">
        <f t="shared" si="25"/>
        <v>0</v>
      </c>
      <c r="BG182" s="153">
        <f t="shared" si="26"/>
        <v>0</v>
      </c>
      <c r="BH182" s="153">
        <f t="shared" si="27"/>
        <v>0</v>
      </c>
      <c r="BI182" s="153">
        <f t="shared" si="28"/>
        <v>0</v>
      </c>
      <c r="BJ182" s="13" t="s">
        <v>132</v>
      </c>
      <c r="BK182" s="154">
        <f t="shared" si="29"/>
        <v>0</v>
      </c>
      <c r="BL182" s="13" t="s">
        <v>252</v>
      </c>
      <c r="BM182" s="152" t="s">
        <v>337</v>
      </c>
    </row>
    <row r="183" spans="2:65" s="1" customFormat="1" ht="24" customHeight="1">
      <c r="B183" s="28"/>
      <c r="C183" s="155" t="s">
        <v>230</v>
      </c>
      <c r="D183" s="155" t="s">
        <v>265</v>
      </c>
      <c r="E183" s="156" t="s">
        <v>338</v>
      </c>
      <c r="F183" s="157" t="s">
        <v>339</v>
      </c>
      <c r="G183" s="158" t="s">
        <v>178</v>
      </c>
      <c r="H183" s="159">
        <v>1</v>
      </c>
      <c r="I183" s="159"/>
      <c r="J183" s="160">
        <f t="shared" si="20"/>
        <v>0</v>
      </c>
      <c r="K183" s="157" t="s">
        <v>1</v>
      </c>
      <c r="L183" s="161"/>
      <c r="M183" s="162" t="s">
        <v>1</v>
      </c>
      <c r="N183" s="163" t="s">
        <v>45</v>
      </c>
      <c r="P183" s="150">
        <f t="shared" si="21"/>
        <v>0</v>
      </c>
      <c r="Q183" s="150">
        <v>0.13</v>
      </c>
      <c r="R183" s="150">
        <f t="shared" si="22"/>
        <v>0.13</v>
      </c>
      <c r="S183" s="150">
        <v>0</v>
      </c>
      <c r="T183" s="150">
        <f t="shared" si="23"/>
        <v>0</v>
      </c>
      <c r="U183" s="151" t="s">
        <v>1</v>
      </c>
      <c r="AR183" s="152" t="s">
        <v>268</v>
      </c>
      <c r="AT183" s="152" t="s">
        <v>265</v>
      </c>
      <c r="AU183" s="152" t="s">
        <v>132</v>
      </c>
      <c r="AY183" s="13" t="s">
        <v>122</v>
      </c>
      <c r="BE183" s="153">
        <f t="shared" si="24"/>
        <v>0</v>
      </c>
      <c r="BF183" s="153">
        <f t="shared" si="25"/>
        <v>0</v>
      </c>
      <c r="BG183" s="153">
        <f t="shared" si="26"/>
        <v>0</v>
      </c>
      <c r="BH183" s="153">
        <f t="shared" si="27"/>
        <v>0</v>
      </c>
      <c r="BI183" s="153">
        <f t="shared" si="28"/>
        <v>0</v>
      </c>
      <c r="BJ183" s="13" t="s">
        <v>132</v>
      </c>
      <c r="BK183" s="154">
        <f t="shared" si="29"/>
        <v>0</v>
      </c>
      <c r="BL183" s="13" t="s">
        <v>252</v>
      </c>
      <c r="BM183" s="152" t="s">
        <v>340</v>
      </c>
    </row>
    <row r="184" spans="2:65" s="1" customFormat="1" ht="24" customHeight="1">
      <c r="B184" s="28"/>
      <c r="C184" s="142" t="s">
        <v>341</v>
      </c>
      <c r="D184" s="142" t="s">
        <v>126</v>
      </c>
      <c r="E184" s="143" t="s">
        <v>342</v>
      </c>
      <c r="F184" s="144" t="s">
        <v>343</v>
      </c>
      <c r="G184" s="145" t="s">
        <v>178</v>
      </c>
      <c r="H184" s="146">
        <v>1</v>
      </c>
      <c r="I184" s="146"/>
      <c r="J184" s="147">
        <f t="shared" si="20"/>
        <v>0</v>
      </c>
      <c r="K184" s="144" t="s">
        <v>155</v>
      </c>
      <c r="L184" s="28"/>
      <c r="M184" s="148" t="s">
        <v>1</v>
      </c>
      <c r="N184" s="149" t="s">
        <v>45</v>
      </c>
      <c r="P184" s="150">
        <f t="shared" si="21"/>
        <v>0</v>
      </c>
      <c r="Q184" s="150">
        <v>3.213E-4</v>
      </c>
      <c r="R184" s="150">
        <f t="shared" si="22"/>
        <v>3.213E-4</v>
      </c>
      <c r="S184" s="150">
        <v>0</v>
      </c>
      <c r="T184" s="150">
        <f t="shared" si="23"/>
        <v>0</v>
      </c>
      <c r="U184" s="151" t="s">
        <v>1</v>
      </c>
      <c r="AR184" s="152" t="s">
        <v>252</v>
      </c>
      <c r="AT184" s="152" t="s">
        <v>126</v>
      </c>
      <c r="AU184" s="152" t="s">
        <v>132</v>
      </c>
      <c r="AY184" s="13" t="s">
        <v>122</v>
      </c>
      <c r="BE184" s="153">
        <f t="shared" si="24"/>
        <v>0</v>
      </c>
      <c r="BF184" s="153">
        <f t="shared" si="25"/>
        <v>0</v>
      </c>
      <c r="BG184" s="153">
        <f t="shared" si="26"/>
        <v>0</v>
      </c>
      <c r="BH184" s="153">
        <f t="shared" si="27"/>
        <v>0</v>
      </c>
      <c r="BI184" s="153">
        <f t="shared" si="28"/>
        <v>0</v>
      </c>
      <c r="BJ184" s="13" t="s">
        <v>132</v>
      </c>
      <c r="BK184" s="154">
        <f t="shared" si="29"/>
        <v>0</v>
      </c>
      <c r="BL184" s="13" t="s">
        <v>252</v>
      </c>
      <c r="BM184" s="152" t="s">
        <v>344</v>
      </c>
    </row>
    <row r="185" spans="2:65" s="1" customFormat="1" ht="24" customHeight="1">
      <c r="B185" s="28"/>
      <c r="C185" s="142" t="s">
        <v>345</v>
      </c>
      <c r="D185" s="142" t="s">
        <v>126</v>
      </c>
      <c r="E185" s="143" t="s">
        <v>346</v>
      </c>
      <c r="F185" s="144" t="s">
        <v>347</v>
      </c>
      <c r="G185" s="145" t="s">
        <v>178</v>
      </c>
      <c r="H185" s="146">
        <v>2</v>
      </c>
      <c r="I185" s="146"/>
      <c r="J185" s="147">
        <f t="shared" si="20"/>
        <v>0</v>
      </c>
      <c r="K185" s="144" t="s">
        <v>155</v>
      </c>
      <c r="L185" s="28"/>
      <c r="M185" s="148" t="s">
        <v>1</v>
      </c>
      <c r="N185" s="149" t="s">
        <v>45</v>
      </c>
      <c r="P185" s="150">
        <f t="shared" si="21"/>
        <v>0</v>
      </c>
      <c r="Q185" s="150">
        <v>0</v>
      </c>
      <c r="R185" s="150">
        <f t="shared" si="22"/>
        <v>0</v>
      </c>
      <c r="S185" s="150">
        <v>0</v>
      </c>
      <c r="T185" s="150">
        <f t="shared" si="23"/>
        <v>0</v>
      </c>
      <c r="U185" s="151" t="s">
        <v>1</v>
      </c>
      <c r="AR185" s="152" t="s">
        <v>252</v>
      </c>
      <c r="AT185" s="152" t="s">
        <v>126</v>
      </c>
      <c r="AU185" s="152" t="s">
        <v>132</v>
      </c>
      <c r="AY185" s="13" t="s">
        <v>122</v>
      </c>
      <c r="BE185" s="153">
        <f t="shared" si="24"/>
        <v>0</v>
      </c>
      <c r="BF185" s="153">
        <f t="shared" si="25"/>
        <v>0</v>
      </c>
      <c r="BG185" s="153">
        <f t="shared" si="26"/>
        <v>0</v>
      </c>
      <c r="BH185" s="153">
        <f t="shared" si="27"/>
        <v>0</v>
      </c>
      <c r="BI185" s="153">
        <f t="shared" si="28"/>
        <v>0</v>
      </c>
      <c r="BJ185" s="13" t="s">
        <v>132</v>
      </c>
      <c r="BK185" s="154">
        <f t="shared" si="29"/>
        <v>0</v>
      </c>
      <c r="BL185" s="13" t="s">
        <v>252</v>
      </c>
      <c r="BM185" s="152" t="s">
        <v>348</v>
      </c>
    </row>
    <row r="186" spans="2:65" s="1" customFormat="1" ht="16.5" customHeight="1">
      <c r="B186" s="28"/>
      <c r="C186" s="142" t="s">
        <v>349</v>
      </c>
      <c r="D186" s="142" t="s">
        <v>126</v>
      </c>
      <c r="E186" s="143" t="s">
        <v>350</v>
      </c>
      <c r="F186" s="144" t="s">
        <v>351</v>
      </c>
      <c r="G186" s="145" t="s">
        <v>178</v>
      </c>
      <c r="H186" s="146">
        <v>3</v>
      </c>
      <c r="I186" s="146"/>
      <c r="J186" s="147">
        <f t="shared" si="20"/>
        <v>0</v>
      </c>
      <c r="K186" s="144" t="s">
        <v>155</v>
      </c>
      <c r="L186" s="28"/>
      <c r="M186" s="148" t="s">
        <v>1</v>
      </c>
      <c r="N186" s="149" t="s">
        <v>45</v>
      </c>
      <c r="P186" s="150">
        <f t="shared" si="21"/>
        <v>0</v>
      </c>
      <c r="Q186" s="150">
        <v>0</v>
      </c>
      <c r="R186" s="150">
        <f t="shared" si="22"/>
        <v>0</v>
      </c>
      <c r="S186" s="150">
        <v>0</v>
      </c>
      <c r="T186" s="150">
        <f t="shared" si="23"/>
        <v>0</v>
      </c>
      <c r="U186" s="151" t="s">
        <v>1</v>
      </c>
      <c r="AR186" s="152" t="s">
        <v>252</v>
      </c>
      <c r="AT186" s="152" t="s">
        <v>126</v>
      </c>
      <c r="AU186" s="152" t="s">
        <v>132</v>
      </c>
      <c r="AY186" s="13" t="s">
        <v>122</v>
      </c>
      <c r="BE186" s="153">
        <f t="shared" si="24"/>
        <v>0</v>
      </c>
      <c r="BF186" s="153">
        <f t="shared" si="25"/>
        <v>0</v>
      </c>
      <c r="BG186" s="153">
        <f t="shared" si="26"/>
        <v>0</v>
      </c>
      <c r="BH186" s="153">
        <f t="shared" si="27"/>
        <v>0</v>
      </c>
      <c r="BI186" s="153">
        <f t="shared" si="28"/>
        <v>0</v>
      </c>
      <c r="BJ186" s="13" t="s">
        <v>132</v>
      </c>
      <c r="BK186" s="154">
        <f t="shared" si="29"/>
        <v>0</v>
      </c>
      <c r="BL186" s="13" t="s">
        <v>252</v>
      </c>
      <c r="BM186" s="152" t="s">
        <v>352</v>
      </c>
    </row>
    <row r="187" spans="2:65" s="1" customFormat="1" ht="24" customHeight="1">
      <c r="B187" s="28"/>
      <c r="C187" s="155" t="s">
        <v>353</v>
      </c>
      <c r="D187" s="155" t="s">
        <v>265</v>
      </c>
      <c r="E187" s="156" t="s">
        <v>354</v>
      </c>
      <c r="F187" s="157" t="s">
        <v>355</v>
      </c>
      <c r="G187" s="158" t="s">
        <v>178</v>
      </c>
      <c r="H187" s="159">
        <v>2</v>
      </c>
      <c r="I187" s="159"/>
      <c r="J187" s="160">
        <f t="shared" si="20"/>
        <v>0</v>
      </c>
      <c r="K187" s="157" t="s">
        <v>1</v>
      </c>
      <c r="L187" s="161"/>
      <c r="M187" s="162" t="s">
        <v>1</v>
      </c>
      <c r="N187" s="163" t="s">
        <v>45</v>
      </c>
      <c r="P187" s="150">
        <f t="shared" si="21"/>
        <v>0</v>
      </c>
      <c r="Q187" s="150">
        <v>0.1</v>
      </c>
      <c r="R187" s="150">
        <f t="shared" si="22"/>
        <v>0.2</v>
      </c>
      <c r="S187" s="150">
        <v>0</v>
      </c>
      <c r="T187" s="150">
        <f t="shared" si="23"/>
        <v>0</v>
      </c>
      <c r="U187" s="151" t="s">
        <v>1</v>
      </c>
      <c r="AR187" s="152" t="s">
        <v>268</v>
      </c>
      <c r="AT187" s="152" t="s">
        <v>265</v>
      </c>
      <c r="AU187" s="152" t="s">
        <v>132</v>
      </c>
      <c r="AY187" s="13" t="s">
        <v>122</v>
      </c>
      <c r="BE187" s="153">
        <f t="shared" si="24"/>
        <v>0</v>
      </c>
      <c r="BF187" s="153">
        <f t="shared" si="25"/>
        <v>0</v>
      </c>
      <c r="BG187" s="153">
        <f t="shared" si="26"/>
        <v>0</v>
      </c>
      <c r="BH187" s="153">
        <f t="shared" si="27"/>
        <v>0</v>
      </c>
      <c r="BI187" s="153">
        <f t="shared" si="28"/>
        <v>0</v>
      </c>
      <c r="BJ187" s="13" t="s">
        <v>132</v>
      </c>
      <c r="BK187" s="154">
        <f t="shared" si="29"/>
        <v>0</v>
      </c>
      <c r="BL187" s="13" t="s">
        <v>252</v>
      </c>
      <c r="BM187" s="152" t="s">
        <v>356</v>
      </c>
    </row>
    <row r="188" spans="2:65" s="1" customFormat="1" ht="24" customHeight="1">
      <c r="B188" s="28"/>
      <c r="C188" s="142" t="s">
        <v>357</v>
      </c>
      <c r="D188" s="142" t="s">
        <v>126</v>
      </c>
      <c r="E188" s="143" t="s">
        <v>358</v>
      </c>
      <c r="F188" s="144" t="s">
        <v>359</v>
      </c>
      <c r="G188" s="145" t="s">
        <v>178</v>
      </c>
      <c r="H188" s="146">
        <v>1</v>
      </c>
      <c r="I188" s="146"/>
      <c r="J188" s="147">
        <f t="shared" si="20"/>
        <v>0</v>
      </c>
      <c r="K188" s="144" t="s">
        <v>130</v>
      </c>
      <c r="L188" s="28"/>
      <c r="M188" s="148" t="s">
        <v>1</v>
      </c>
      <c r="N188" s="149" t="s">
        <v>45</v>
      </c>
      <c r="P188" s="150">
        <f t="shared" si="21"/>
        <v>0</v>
      </c>
      <c r="Q188" s="150">
        <v>0</v>
      </c>
      <c r="R188" s="150">
        <f t="shared" si="22"/>
        <v>0</v>
      </c>
      <c r="S188" s="150">
        <v>0</v>
      </c>
      <c r="T188" s="150">
        <f t="shared" si="23"/>
        <v>0</v>
      </c>
      <c r="U188" s="151" t="s">
        <v>1</v>
      </c>
      <c r="AR188" s="152" t="s">
        <v>252</v>
      </c>
      <c r="AT188" s="152" t="s">
        <v>126</v>
      </c>
      <c r="AU188" s="152" t="s">
        <v>132</v>
      </c>
      <c r="AY188" s="13" t="s">
        <v>122</v>
      </c>
      <c r="BE188" s="153">
        <f t="shared" si="24"/>
        <v>0</v>
      </c>
      <c r="BF188" s="153">
        <f t="shared" si="25"/>
        <v>0</v>
      </c>
      <c r="BG188" s="153">
        <f t="shared" si="26"/>
        <v>0</v>
      </c>
      <c r="BH188" s="153">
        <f t="shared" si="27"/>
        <v>0</v>
      </c>
      <c r="BI188" s="153">
        <f t="shared" si="28"/>
        <v>0</v>
      </c>
      <c r="BJ188" s="13" t="s">
        <v>132</v>
      </c>
      <c r="BK188" s="154">
        <f t="shared" si="29"/>
        <v>0</v>
      </c>
      <c r="BL188" s="13" t="s">
        <v>252</v>
      </c>
      <c r="BM188" s="152" t="s">
        <v>360</v>
      </c>
    </row>
    <row r="189" spans="2:65" s="1" customFormat="1" ht="24" customHeight="1">
      <c r="B189" s="28"/>
      <c r="C189" s="155" t="s">
        <v>361</v>
      </c>
      <c r="D189" s="155" t="s">
        <v>265</v>
      </c>
      <c r="E189" s="156" t="s">
        <v>362</v>
      </c>
      <c r="F189" s="157" t="s">
        <v>363</v>
      </c>
      <c r="G189" s="158" t="s">
        <v>178</v>
      </c>
      <c r="H189" s="159">
        <v>1</v>
      </c>
      <c r="I189" s="159"/>
      <c r="J189" s="160">
        <f t="shared" si="20"/>
        <v>0</v>
      </c>
      <c r="K189" s="157" t="s">
        <v>1</v>
      </c>
      <c r="L189" s="161"/>
      <c r="M189" s="162" t="s">
        <v>1</v>
      </c>
      <c r="N189" s="163" t="s">
        <v>45</v>
      </c>
      <c r="P189" s="150">
        <f t="shared" si="21"/>
        <v>0</v>
      </c>
      <c r="Q189" s="150">
        <v>3.8420000000000003E-2</v>
      </c>
      <c r="R189" s="150">
        <f t="shared" si="22"/>
        <v>3.8420000000000003E-2</v>
      </c>
      <c r="S189" s="150">
        <v>0</v>
      </c>
      <c r="T189" s="150">
        <f t="shared" si="23"/>
        <v>0</v>
      </c>
      <c r="U189" s="151" t="s">
        <v>1</v>
      </c>
      <c r="AR189" s="152" t="s">
        <v>268</v>
      </c>
      <c r="AT189" s="152" t="s">
        <v>265</v>
      </c>
      <c r="AU189" s="152" t="s">
        <v>132</v>
      </c>
      <c r="AY189" s="13" t="s">
        <v>122</v>
      </c>
      <c r="BE189" s="153">
        <f t="shared" si="24"/>
        <v>0</v>
      </c>
      <c r="BF189" s="153">
        <f t="shared" si="25"/>
        <v>0</v>
      </c>
      <c r="BG189" s="153">
        <f t="shared" si="26"/>
        <v>0</v>
      </c>
      <c r="BH189" s="153">
        <f t="shared" si="27"/>
        <v>0</v>
      </c>
      <c r="BI189" s="153">
        <f t="shared" si="28"/>
        <v>0</v>
      </c>
      <c r="BJ189" s="13" t="s">
        <v>132</v>
      </c>
      <c r="BK189" s="154">
        <f t="shared" si="29"/>
        <v>0</v>
      </c>
      <c r="BL189" s="13" t="s">
        <v>252</v>
      </c>
      <c r="BM189" s="152" t="s">
        <v>364</v>
      </c>
    </row>
    <row r="190" spans="2:65" s="1" customFormat="1" ht="49.9" customHeight="1">
      <c r="B190" s="28"/>
      <c r="E190" s="133" t="s">
        <v>365</v>
      </c>
      <c r="F190" s="133" t="s">
        <v>366</v>
      </c>
      <c r="I190" s="83"/>
      <c r="J190" s="121">
        <f t="shared" ref="J190:J195" si="30">BK190</f>
        <v>0</v>
      </c>
      <c r="L190" s="28"/>
      <c r="M190" s="164"/>
      <c r="U190" s="52"/>
      <c r="AT190" s="13" t="s">
        <v>78</v>
      </c>
      <c r="AU190" s="13" t="s">
        <v>79</v>
      </c>
      <c r="AY190" s="13" t="s">
        <v>367</v>
      </c>
      <c r="BK190" s="154">
        <f>SUM(BK191:BK195)</f>
        <v>0</v>
      </c>
    </row>
    <row r="191" spans="2:65" s="1" customFormat="1" ht="16.350000000000001" customHeight="1">
      <c r="B191" s="28"/>
      <c r="C191" s="165" t="s">
        <v>1</v>
      </c>
      <c r="D191" s="165" t="s">
        <v>126</v>
      </c>
      <c r="E191" s="166" t="s">
        <v>1</v>
      </c>
      <c r="F191" s="167" t="s">
        <v>1</v>
      </c>
      <c r="G191" s="168" t="s">
        <v>1</v>
      </c>
      <c r="H191" s="169"/>
      <c r="I191" s="169"/>
      <c r="J191" s="170">
        <f t="shared" si="30"/>
        <v>0</v>
      </c>
      <c r="K191" s="171"/>
      <c r="L191" s="28"/>
      <c r="M191" s="172" t="s">
        <v>1</v>
      </c>
      <c r="N191" s="173" t="s">
        <v>45</v>
      </c>
      <c r="U191" s="52"/>
      <c r="AT191" s="13" t="s">
        <v>367</v>
      </c>
      <c r="AU191" s="13" t="s">
        <v>87</v>
      </c>
      <c r="AY191" s="13" t="s">
        <v>367</v>
      </c>
      <c r="BE191" s="153">
        <f>IF(N191="základná",J191,0)</f>
        <v>0</v>
      </c>
      <c r="BF191" s="153">
        <f>IF(N191="znížená",J191,0)</f>
        <v>0</v>
      </c>
      <c r="BG191" s="153">
        <f>IF(N191="zákl. prenesená",J191,0)</f>
        <v>0</v>
      </c>
      <c r="BH191" s="153">
        <f>IF(N191="zníž. prenesená",J191,0)</f>
        <v>0</v>
      </c>
      <c r="BI191" s="153">
        <f>IF(N191="nulová",J191,0)</f>
        <v>0</v>
      </c>
      <c r="BJ191" s="13" t="s">
        <v>132</v>
      </c>
      <c r="BK191" s="154">
        <f>I191*H191</f>
        <v>0</v>
      </c>
    </row>
    <row r="192" spans="2:65" s="1" customFormat="1" ht="16.350000000000001" customHeight="1">
      <c r="B192" s="28"/>
      <c r="C192" s="165" t="s">
        <v>1</v>
      </c>
      <c r="D192" s="165" t="s">
        <v>126</v>
      </c>
      <c r="E192" s="166" t="s">
        <v>1</v>
      </c>
      <c r="F192" s="167" t="s">
        <v>1</v>
      </c>
      <c r="G192" s="168" t="s">
        <v>1</v>
      </c>
      <c r="H192" s="169"/>
      <c r="I192" s="169"/>
      <c r="J192" s="170">
        <f t="shared" si="30"/>
        <v>0</v>
      </c>
      <c r="K192" s="171"/>
      <c r="L192" s="28"/>
      <c r="M192" s="172" t="s">
        <v>1</v>
      </c>
      <c r="N192" s="173" t="s">
        <v>45</v>
      </c>
      <c r="U192" s="52"/>
      <c r="AT192" s="13" t="s">
        <v>367</v>
      </c>
      <c r="AU192" s="13" t="s">
        <v>87</v>
      </c>
      <c r="AY192" s="13" t="s">
        <v>367</v>
      </c>
      <c r="BE192" s="153">
        <f>IF(N192="základná",J192,0)</f>
        <v>0</v>
      </c>
      <c r="BF192" s="153">
        <f>IF(N192="znížená",J192,0)</f>
        <v>0</v>
      </c>
      <c r="BG192" s="153">
        <f>IF(N192="zákl. prenesená",J192,0)</f>
        <v>0</v>
      </c>
      <c r="BH192" s="153">
        <f>IF(N192="zníž. prenesená",J192,0)</f>
        <v>0</v>
      </c>
      <c r="BI192" s="153">
        <f>IF(N192="nulová",J192,0)</f>
        <v>0</v>
      </c>
      <c r="BJ192" s="13" t="s">
        <v>132</v>
      </c>
      <c r="BK192" s="154">
        <f>I192*H192</f>
        <v>0</v>
      </c>
    </row>
    <row r="193" spans="2:63" s="1" customFormat="1" ht="16.350000000000001" customHeight="1">
      <c r="B193" s="28"/>
      <c r="C193" s="165" t="s">
        <v>1</v>
      </c>
      <c r="D193" s="165" t="s">
        <v>126</v>
      </c>
      <c r="E193" s="166" t="s">
        <v>1</v>
      </c>
      <c r="F193" s="167" t="s">
        <v>1</v>
      </c>
      <c r="G193" s="168" t="s">
        <v>1</v>
      </c>
      <c r="H193" s="169"/>
      <c r="I193" s="169"/>
      <c r="J193" s="170">
        <f t="shared" si="30"/>
        <v>0</v>
      </c>
      <c r="K193" s="171"/>
      <c r="L193" s="28"/>
      <c r="M193" s="172" t="s">
        <v>1</v>
      </c>
      <c r="N193" s="173" t="s">
        <v>45</v>
      </c>
      <c r="U193" s="52"/>
      <c r="AT193" s="13" t="s">
        <v>367</v>
      </c>
      <c r="AU193" s="13" t="s">
        <v>87</v>
      </c>
      <c r="AY193" s="13" t="s">
        <v>367</v>
      </c>
      <c r="BE193" s="153">
        <f>IF(N193="základná",J193,0)</f>
        <v>0</v>
      </c>
      <c r="BF193" s="153">
        <f>IF(N193="znížená",J193,0)</f>
        <v>0</v>
      </c>
      <c r="BG193" s="153">
        <f>IF(N193="zákl. prenesená",J193,0)</f>
        <v>0</v>
      </c>
      <c r="BH193" s="153">
        <f>IF(N193="zníž. prenesená",J193,0)</f>
        <v>0</v>
      </c>
      <c r="BI193" s="153">
        <f>IF(N193="nulová",J193,0)</f>
        <v>0</v>
      </c>
      <c r="BJ193" s="13" t="s">
        <v>132</v>
      </c>
      <c r="BK193" s="154">
        <f>I193*H193</f>
        <v>0</v>
      </c>
    </row>
    <row r="194" spans="2:63" s="1" customFormat="1" ht="16.350000000000001" customHeight="1">
      <c r="B194" s="28"/>
      <c r="C194" s="165" t="s">
        <v>1</v>
      </c>
      <c r="D194" s="165" t="s">
        <v>126</v>
      </c>
      <c r="E194" s="166" t="s">
        <v>1</v>
      </c>
      <c r="F194" s="167" t="s">
        <v>1</v>
      </c>
      <c r="G194" s="168" t="s">
        <v>1</v>
      </c>
      <c r="H194" s="169"/>
      <c r="I194" s="169"/>
      <c r="J194" s="170">
        <f t="shared" si="30"/>
        <v>0</v>
      </c>
      <c r="K194" s="171"/>
      <c r="L194" s="28"/>
      <c r="M194" s="172" t="s">
        <v>1</v>
      </c>
      <c r="N194" s="173" t="s">
        <v>45</v>
      </c>
      <c r="U194" s="52"/>
      <c r="AT194" s="13" t="s">
        <v>367</v>
      </c>
      <c r="AU194" s="13" t="s">
        <v>87</v>
      </c>
      <c r="AY194" s="13" t="s">
        <v>367</v>
      </c>
      <c r="BE194" s="153">
        <f>IF(N194="základná",J194,0)</f>
        <v>0</v>
      </c>
      <c r="BF194" s="153">
        <f>IF(N194="znížená",J194,0)</f>
        <v>0</v>
      </c>
      <c r="BG194" s="153">
        <f>IF(N194="zákl. prenesená",J194,0)</f>
        <v>0</v>
      </c>
      <c r="BH194" s="153">
        <f>IF(N194="zníž. prenesená",J194,0)</f>
        <v>0</v>
      </c>
      <c r="BI194" s="153">
        <f>IF(N194="nulová",J194,0)</f>
        <v>0</v>
      </c>
      <c r="BJ194" s="13" t="s">
        <v>132</v>
      </c>
      <c r="BK194" s="154">
        <f>I194*H194</f>
        <v>0</v>
      </c>
    </row>
    <row r="195" spans="2:63" s="1" customFormat="1" ht="16.350000000000001" customHeight="1">
      <c r="B195" s="28"/>
      <c r="C195" s="165" t="s">
        <v>1</v>
      </c>
      <c r="D195" s="165" t="s">
        <v>126</v>
      </c>
      <c r="E195" s="166" t="s">
        <v>1</v>
      </c>
      <c r="F195" s="167" t="s">
        <v>1</v>
      </c>
      <c r="G195" s="168" t="s">
        <v>1</v>
      </c>
      <c r="H195" s="169"/>
      <c r="I195" s="169"/>
      <c r="J195" s="170">
        <f t="shared" si="30"/>
        <v>0</v>
      </c>
      <c r="K195" s="171"/>
      <c r="L195" s="28"/>
      <c r="M195" s="172" t="s">
        <v>1</v>
      </c>
      <c r="N195" s="173" t="s">
        <v>45</v>
      </c>
      <c r="O195" s="174"/>
      <c r="P195" s="174"/>
      <c r="Q195" s="174"/>
      <c r="R195" s="174"/>
      <c r="S195" s="174"/>
      <c r="T195" s="174"/>
      <c r="U195" s="175"/>
      <c r="AT195" s="13" t="s">
        <v>367</v>
      </c>
      <c r="AU195" s="13" t="s">
        <v>87</v>
      </c>
      <c r="AY195" s="13" t="s">
        <v>367</v>
      </c>
      <c r="BE195" s="153">
        <f>IF(N195="základná",J195,0)</f>
        <v>0</v>
      </c>
      <c r="BF195" s="153">
        <f>IF(N195="znížená",J195,0)</f>
        <v>0</v>
      </c>
      <c r="BG195" s="153">
        <f>IF(N195="zákl. prenesená",J195,0)</f>
        <v>0</v>
      </c>
      <c r="BH195" s="153">
        <f>IF(N195="zníž. prenesená",J195,0)</f>
        <v>0</v>
      </c>
      <c r="BI195" s="153">
        <f>IF(N195="nulová",J195,0)</f>
        <v>0</v>
      </c>
      <c r="BJ195" s="13" t="s">
        <v>132</v>
      </c>
      <c r="BK195" s="154">
        <f>I195*H195</f>
        <v>0</v>
      </c>
    </row>
    <row r="196" spans="2:63" s="1" customFormat="1" ht="6.95" customHeight="1">
      <c r="B196" s="40"/>
      <c r="C196" s="41"/>
      <c r="D196" s="41"/>
      <c r="E196" s="41"/>
      <c r="F196" s="41"/>
      <c r="G196" s="41"/>
      <c r="H196" s="41"/>
      <c r="I196" s="103"/>
      <c r="J196" s="41"/>
      <c r="K196" s="41"/>
      <c r="L196" s="28"/>
    </row>
  </sheetData>
  <sheetProtection algorithmName="SHA-512" hashValue="cZumWND292Q/O/7mM3OmAvHuxgaiOZhUjHr2TyHikAQjDGY0R/sg2vsoFlUtn9eX/ekjpDEtx6aKk8ZTxdNZaA==" saltValue="Pi4O2J+YuJkUDBwdXLoZte0hwsQ/4nxMuC7se+NBeGT8D9Rxh7U6iDpbt7AiJOBkQlUDlGCAfOJJymZxzax7RQ==" spinCount="100000" sheet="1" objects="1" scenarios="1" formatColumns="0" formatRows="0" autoFilter="0"/>
  <autoFilter ref="C125:K195" xr:uid="{00000000-0009-0000-0000-000001000000}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é sú hodnoty K, M." sqref="D191:D196" xr:uid="{00000000-0002-0000-0100-000000000000}">
      <formula1>"K, M"</formula1>
    </dataValidation>
    <dataValidation type="list" allowBlank="1" showInputMessage="1" showErrorMessage="1" error="Povolené sú hodnoty základná, znížená, nulová." sqref="N191:N196" xr:uid="{00000000-0002-0000-0100-000001000000}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ASR - PREVÁDZKA SUŠIAREŇ ...</vt:lpstr>
      <vt:lpstr>'ASR - PREVÁDZKA SUŠIAREŇ ...'!Názvy_tlače</vt:lpstr>
      <vt:lpstr>'Rekapitulácia stavby'!Názvy_tlače</vt:lpstr>
      <vt:lpstr>'ASR - PREVÁDZKA SUŠIAREŇ 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Fedorko</dc:creator>
  <cp:lastModifiedBy>peto</cp:lastModifiedBy>
  <dcterms:created xsi:type="dcterms:W3CDTF">2019-03-07T18:29:50Z</dcterms:created>
  <dcterms:modified xsi:type="dcterms:W3CDTF">2019-03-14T15:49:51Z</dcterms:modified>
</cp:coreProperties>
</file>